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ondensed changes in equity" sheetId="1" r:id="rId1"/>
    <sheet name="Consol.cashflow" sheetId="2" r:id="rId2"/>
    <sheet name="Consol BS" sheetId="3" r:id="rId3"/>
    <sheet name="Life BS" sheetId="4" r:id="rId4"/>
    <sheet name="Consol PL" sheetId="5" r:id="rId5"/>
    <sheet name="General PL" sheetId="6" r:id="rId6"/>
    <sheet name="Life PL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'Consol.cashflow'!$A$1:$H$31</definedName>
    <definedName name="_xlnm.Print_Area" localSheetId="5">'General PL'!$A$1:$F$42</definedName>
    <definedName name="_xlnm.Print_Area" localSheetId="3">'Life BS'!$A$1:$F$42</definedName>
    <definedName name="_xlnm.Print_Area" localSheetId="6">'Life PL'!$A$1:$F$70</definedName>
  </definedNames>
  <calcPr fullCalcOnLoad="1"/>
</workbook>
</file>

<file path=xl/sharedStrings.xml><?xml version="1.0" encoding="utf-8"?>
<sst xmlns="http://schemas.openxmlformats.org/spreadsheetml/2006/main" count="291" uniqueCount="171">
  <si>
    <t>MAA HOLDINGS BERHAD</t>
  </si>
  <si>
    <t>Exchange</t>
  </si>
  <si>
    <t>Capital</t>
  </si>
  <si>
    <t>Total</t>
  </si>
  <si>
    <t>RM'000</t>
  </si>
  <si>
    <t>Goodwill written off</t>
  </si>
  <si>
    <t xml:space="preserve">CONDENSED CONSOLIDATED STATEMENT OF CHANGES IN EQUITY </t>
  </si>
  <si>
    <t>Non - distributable</t>
  </si>
  <si>
    <t>Distributable</t>
  </si>
  <si>
    <t>Share</t>
  </si>
  <si>
    <t xml:space="preserve">Capital </t>
  </si>
  <si>
    <t xml:space="preserve">Retained </t>
  </si>
  <si>
    <t>premium</t>
  </si>
  <si>
    <t>reserve</t>
  </si>
  <si>
    <t>earnings</t>
  </si>
  <si>
    <t>RM ' 000</t>
  </si>
  <si>
    <t>Balance as at 01 January 2002</t>
  </si>
  <si>
    <t xml:space="preserve"> - as previously reported</t>
  </si>
  <si>
    <t xml:space="preserve"> - prior year adjustment</t>
  </si>
  <si>
    <t xml:space="preserve"> - as restated</t>
  </si>
  <si>
    <t>Issue of shares arising from exercise of employees' share options</t>
  </si>
  <si>
    <t>Dividend for the year ended 31 December 2001 (Final)</t>
  </si>
  <si>
    <t>CONDENSED CONSOLIDATED BALANCE SHEET</t>
  </si>
  <si>
    <t>ASSETS</t>
  </si>
  <si>
    <t>General and shareholders' fund assets</t>
  </si>
  <si>
    <t>Property, plant and equipment</t>
  </si>
  <si>
    <t>Investments</t>
  </si>
  <si>
    <t>Loans</t>
  </si>
  <si>
    <t>Associated companies</t>
  </si>
  <si>
    <t>Receivables</t>
  </si>
  <si>
    <t>Cash and bank balances</t>
  </si>
  <si>
    <t>Life fund assets</t>
  </si>
  <si>
    <t>TOTAL ASSETS</t>
  </si>
  <si>
    <t>LIABILITIES</t>
  </si>
  <si>
    <t>Provision for outstanding claims</t>
  </si>
  <si>
    <t>Payables</t>
  </si>
  <si>
    <t>Bonds</t>
  </si>
  <si>
    <t>Provision for taxation</t>
  </si>
  <si>
    <t>Life fund liabilities other than policyholders' fund</t>
  </si>
  <si>
    <t>INSURANCE LIABILITIES</t>
  </si>
  <si>
    <t>General fund - reserves for unexpired risks</t>
  </si>
  <si>
    <t>Life policyholders' fund</t>
  </si>
  <si>
    <t>SHAREHOLDERS' FUND</t>
  </si>
  <si>
    <t>Share capital</t>
  </si>
  <si>
    <t>Share premium</t>
  </si>
  <si>
    <t>Reserves</t>
  </si>
  <si>
    <t>Minority interests</t>
  </si>
  <si>
    <t>TOTAL LIABILITIES AND SHAREHOLDERS' FUND</t>
  </si>
  <si>
    <t>Net tangible assets per share (RM)</t>
  </si>
  <si>
    <t>AS AT</t>
  </si>
  <si>
    <t>31.03.2002</t>
  </si>
  <si>
    <t>31.12.2001</t>
  </si>
  <si>
    <t>(Audited)</t>
  </si>
  <si>
    <t>CONDENSED LIFE FUND BALANCE SHEET</t>
  </si>
  <si>
    <t>TOTAL LIFE FUND ASSETS</t>
  </si>
  <si>
    <t>Provision for agents' retirement benefits</t>
  </si>
  <si>
    <t>LIFE POLICYHOLDERS' FUND</t>
  </si>
  <si>
    <t>TOTAL LIFE FUND LIABILITIES AND LIFE POLICYHOLDERS' FUND</t>
  </si>
  <si>
    <t xml:space="preserve">CONDENSED CONSOLIDATED INCOME STATEMENT </t>
  </si>
  <si>
    <t>Operating Revenue</t>
  </si>
  <si>
    <t xml:space="preserve"> - General insurance</t>
  </si>
  <si>
    <t xml:space="preserve"> - Life insurance</t>
  </si>
  <si>
    <t>Profit before taxation</t>
  </si>
  <si>
    <t>Taxation</t>
  </si>
  <si>
    <t>Profit after taxation</t>
  </si>
  <si>
    <t>Minority interest</t>
  </si>
  <si>
    <t>Earnings per share (sen)</t>
  </si>
  <si>
    <t xml:space="preserve"> - basic</t>
  </si>
  <si>
    <t xml:space="preserve"> - diluted</t>
  </si>
  <si>
    <t>The Condensed General Insurance and Life Insurance Revenue Accounts are attached.</t>
  </si>
  <si>
    <t>CONDENSED GENERAL INSURANCE REVENUE ACCOUNT</t>
  </si>
  <si>
    <t>Gross premium</t>
  </si>
  <si>
    <t>Reinsurance</t>
  </si>
  <si>
    <t>Net premium</t>
  </si>
  <si>
    <t>Earned premium</t>
  </si>
  <si>
    <t>Net claims incurred</t>
  </si>
  <si>
    <t>Net commission</t>
  </si>
  <si>
    <t>Management expenses</t>
  </si>
  <si>
    <t>Underwriting surplus/(deficit)</t>
  </si>
  <si>
    <t>Investment income</t>
  </si>
  <si>
    <t>Bad and doubtful debts</t>
  </si>
  <si>
    <t>Other income/(expenditure) - net</t>
  </si>
  <si>
    <t>CONDENSED LIFE INSURANCE REVENUE ACCOUNT</t>
  </si>
  <si>
    <t xml:space="preserve">Benefits paid and payable </t>
  </si>
  <si>
    <t>Commission and agency expenses</t>
  </si>
  <si>
    <t>Life policyholders' fund b/f</t>
  </si>
  <si>
    <t>Life policyholders' fund before transfers</t>
  </si>
  <si>
    <t>Life policyholders' fund c/f</t>
  </si>
  <si>
    <t>Control checking</t>
  </si>
  <si>
    <t>Life policy's fund as at 31/12/2001</t>
  </si>
  <si>
    <t>6 months (Balance figure)</t>
  </si>
  <si>
    <t xml:space="preserve">as per CBS </t>
  </si>
  <si>
    <t>9 months</t>
  </si>
  <si>
    <t>6 months</t>
  </si>
  <si>
    <t>MAAIA</t>
  </si>
  <si>
    <t>PT MAA Life</t>
  </si>
  <si>
    <t>MAA Assurance</t>
  </si>
  <si>
    <t>RM' 000</t>
  </si>
  <si>
    <t>Bal c/f @ 30/9/01</t>
  </si>
  <si>
    <t>Add : 6 months ended 30/6/01</t>
  </si>
  <si>
    <t>Bal c/f @ 30/6/01</t>
  </si>
  <si>
    <t>Add : 3 months ended 30/9/01</t>
  </si>
  <si>
    <t>Total be4 Conso Adj</t>
  </si>
  <si>
    <t>Conso Total</t>
  </si>
  <si>
    <t>Conso Adj</t>
  </si>
  <si>
    <t>- Increase in reserve</t>
  </si>
  <si>
    <t>Bal b/f @ 1/1/2001 (as per audit)</t>
  </si>
  <si>
    <t>Bal b/f @ 1/1/2002 (as per audit)</t>
  </si>
  <si>
    <t>Add : 6 months ended 30/6/02</t>
  </si>
  <si>
    <t>Add : 3 months ended 31/12/01</t>
  </si>
  <si>
    <t>Bal c/f @ 31/12/01</t>
  </si>
  <si>
    <t>Difference</t>
  </si>
  <si>
    <t>- Profit / (loss) transferred</t>
  </si>
  <si>
    <t>Control check to Life Insurance fund @per CBS</t>
  </si>
  <si>
    <t>Add : 12 months ended 31/12/01</t>
  </si>
  <si>
    <t>As per audited account as at 31/12/2001</t>
  </si>
  <si>
    <t>2325 - 1603 =</t>
  </si>
  <si>
    <t>Bal c/f @ 30/6/02</t>
  </si>
  <si>
    <t>Add : 3 months ended 30/9/02</t>
  </si>
  <si>
    <t>Bal c/f @ 30/9/02</t>
  </si>
  <si>
    <t>Add : 3 months ended 31/12/02</t>
  </si>
  <si>
    <t>Bal c/f @ 31/12/02</t>
  </si>
  <si>
    <t>Add : 9 months ended 30/09/02</t>
  </si>
  <si>
    <t>Bal c/f @ 30/09/2002</t>
  </si>
  <si>
    <t>3 months ended</t>
  </si>
  <si>
    <t>31.12.2002</t>
  </si>
  <si>
    <t>12 months ended</t>
  </si>
  <si>
    <t>Surplus before taxation</t>
  </si>
  <si>
    <t>Surplus for the financial period / year after taxation</t>
  </si>
  <si>
    <t>Surplus transferred to Condensed Consolidated Income Statement</t>
  </si>
  <si>
    <t>The Condensed Life Insurance Revenue Account should be read in conjunction with the Annual Financial Reports for the year ended 31 December 2001</t>
  </si>
  <si>
    <t>The Condensed General Insurance Revenue Account should be read in conjunction with the Annual Financial Reports for the year ended 31 December 2001</t>
  </si>
  <si>
    <t>Increase in unearned premium reserve</t>
  </si>
  <si>
    <t>Transferred to Condensed Consolidated Income Statement</t>
  </si>
  <si>
    <t>Transferred from Insurance Revenue Accounts</t>
  </si>
  <si>
    <t>Profit from operations</t>
  </si>
  <si>
    <t>Finance costs</t>
  </si>
  <si>
    <t>Share of profit / (loss) of associated companies</t>
  </si>
  <si>
    <t>The Condensed Life Fund Balance Sheet should be read in conjunction with the Annual Financial Reports for the year ended 31 December 2001</t>
  </si>
  <si>
    <t>Life insurance liabilities</t>
  </si>
  <si>
    <t>Total Life Fund Liabilities</t>
  </si>
  <si>
    <t>Total General and shareholders' fund assets</t>
  </si>
  <si>
    <t>General and shareholders' fund liabilities</t>
  </si>
  <si>
    <t>Total General and shareholders' fund liabilities</t>
  </si>
  <si>
    <t>Balance as at 31 December 2002</t>
  </si>
  <si>
    <t>Net profit for the 12 months period</t>
  </si>
  <si>
    <t>Life policyholders' fund arising from</t>
  </si>
  <si>
    <t>Interim report on consolidated results for the fourth quarter ended 31 December 2002 . These figures have not been audited</t>
  </si>
  <si>
    <t>Profit / (loss) from Shareholders' Fund</t>
  </si>
  <si>
    <t>Net profit for the financial period / year</t>
  </si>
  <si>
    <t>acquisition from subsidiary</t>
  </si>
  <si>
    <t>These figures have not been audited</t>
  </si>
  <si>
    <t xml:space="preserve">CONDENSED CONSOLIDATED CASHFLOW STATEMENT </t>
  </si>
  <si>
    <t>Operating activities</t>
  </si>
  <si>
    <t>Net cash inflows from operating activities</t>
  </si>
  <si>
    <t>Investing activities</t>
  </si>
  <si>
    <t>Net cash outflows from investing activities</t>
  </si>
  <si>
    <t>Financing activities</t>
  </si>
  <si>
    <t>Net increase/(decrease) in cash and cash equivalents</t>
  </si>
  <si>
    <t>Cash and cash equivalents at beginning of period</t>
  </si>
  <si>
    <t>Cash and cash equivalents at end of period</t>
  </si>
  <si>
    <t>The Condensed Consolidated Cashflow Statement should be read in conjuction with the Annual Financial Report for the year ended 31 December 2001</t>
  </si>
  <si>
    <t>Net cash (outflows) / inflows from financing activities</t>
  </si>
  <si>
    <t>Term loans - unsecured</t>
  </si>
  <si>
    <t>Bank overdrafts - unsecured</t>
  </si>
  <si>
    <t>Amount due to shareholder's fund</t>
  </si>
  <si>
    <t>Underwriting surplus before management expenses</t>
  </si>
  <si>
    <t>Exchage reserve arising from translation of foreign subsidiaries</t>
  </si>
  <si>
    <t xml:space="preserve">Interim report on consolidated results for the fourth quarter ended 31 December 2002  </t>
  </si>
  <si>
    <t>The Condensed Consolidated Balance Sheet should be read in conjunction with the Annual Financial Reports for the year ended 31 December 2001</t>
  </si>
  <si>
    <t>The Condensed Consolidated Statement of Changes in Equity should be read in conjunction with the Annual Financial Reports for the year ended 31 December 2001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</si>
</sst>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_-* #,##0_-;\-* #,##0_-;_-* &quot;-&quot;??_-;_-@_-"/>
    <numFmt numFmtId="174" formatCode="0.0000"/>
    <numFmt numFmtId="175" formatCode="0.000"/>
    <numFmt numFmtId="176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171" fontId="0" fillId="0" borderId="0" xfId="15" applyNumberFormat="1" applyAlignment="1">
      <alignment/>
    </xf>
    <xf numFmtId="0" fontId="0" fillId="0" borderId="1" xfId="0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justify" wrapText="1"/>
    </xf>
    <xf numFmtId="171" fontId="7" fillId="0" borderId="0" xfId="15" applyNumberFormat="1" applyFont="1" applyBorder="1" applyAlignment="1">
      <alignment horizontal="center"/>
    </xf>
    <xf numFmtId="171" fontId="0" fillId="0" borderId="0" xfId="15" applyNumberFormat="1" applyBorder="1" applyAlignment="1">
      <alignment/>
    </xf>
    <xf numFmtId="171" fontId="6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1" fontId="0" fillId="0" borderId="2" xfId="15" applyNumberFormat="1" applyBorder="1" applyAlignment="1">
      <alignment/>
    </xf>
    <xf numFmtId="43" fontId="7" fillId="0" borderId="0" xfId="15" applyNumberFormat="1" applyFont="1" applyBorder="1" applyAlignment="1">
      <alignment horizontal="center"/>
    </xf>
    <xf numFmtId="43" fontId="9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9" fillId="0" borderId="0" xfId="15" applyFont="1" applyAlignment="1">
      <alignment horizontal="center"/>
    </xf>
    <xf numFmtId="43" fontId="7" fillId="0" borderId="0" xfId="15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Fill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171" fontId="0" fillId="0" borderId="0" xfId="15" applyNumberFormat="1" applyFont="1" applyAlignment="1">
      <alignment/>
    </xf>
    <xf numFmtId="171" fontId="0" fillId="0" borderId="0" xfId="15" applyNumberFormat="1" applyFont="1" applyAlignment="1">
      <alignment horizontal="center"/>
    </xf>
    <xf numFmtId="0" fontId="0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4" xfId="15" applyNumberFormat="1" applyFont="1" applyBorder="1" applyAlignment="1">
      <alignment/>
    </xf>
    <xf numFmtId="0" fontId="0" fillId="0" borderId="0" xfId="0" applyFont="1" applyAlignment="1">
      <alignment horizontal="left"/>
    </xf>
    <xf numFmtId="171" fontId="1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0" fontId="0" fillId="0" borderId="0" xfId="0" applyFont="1" applyAlignment="1">
      <alignment horizontal="left" wrapText="1"/>
    </xf>
    <xf numFmtId="43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0" xfId="15" applyNumberFormat="1" applyFont="1" applyAlignment="1">
      <alignment horizontal="center"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1" fontId="10" fillId="0" borderId="0" xfId="15" applyNumberFormat="1" applyFont="1" applyBorder="1" applyAlignment="1">
      <alignment/>
    </xf>
    <xf numFmtId="171" fontId="10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171" fontId="10" fillId="0" borderId="0" xfId="0" applyNumberFormat="1" applyFont="1" applyAlignment="1">
      <alignment/>
    </xf>
    <xf numFmtId="171" fontId="10" fillId="0" borderId="4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1" fontId="11" fillId="2" borderId="0" xfId="0" applyNumberFormat="1" applyFont="1" applyFill="1" applyAlignment="1">
      <alignment/>
    </xf>
    <xf numFmtId="171" fontId="10" fillId="0" borderId="0" xfId="15" applyNumberFormat="1" applyFont="1" applyAlignment="1">
      <alignment horizontal="right"/>
    </xf>
    <xf numFmtId="171" fontId="10" fillId="0" borderId="4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1" fontId="0" fillId="0" borderId="3" xfId="15" applyNumberFormat="1" applyFont="1" applyBorder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0" fontId="11" fillId="2" borderId="0" xfId="0" applyFont="1" applyFill="1" applyAlignment="1">
      <alignment/>
    </xf>
    <xf numFmtId="171" fontId="11" fillId="2" borderId="0" xfId="15" applyNumberFormat="1" applyFont="1" applyFill="1" applyBorder="1" applyAlignment="1">
      <alignment/>
    </xf>
    <xf numFmtId="171" fontId="11" fillId="2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171" fontId="1" fillId="3" borderId="0" xfId="15" applyNumberFormat="1" applyFont="1" applyFill="1" applyAlignment="1">
      <alignment/>
    </xf>
    <xf numFmtId="171" fontId="1" fillId="3" borderId="0" xfId="0" applyNumberFormat="1" applyFont="1" applyFill="1" applyAlignment="1">
      <alignment/>
    </xf>
    <xf numFmtId="0" fontId="1" fillId="3" borderId="0" xfId="0" applyFont="1" applyFill="1" applyAlignment="1" quotePrefix="1">
      <alignment/>
    </xf>
    <xf numFmtId="171" fontId="1" fillId="3" borderId="4" xfId="15" applyNumberFormat="1" applyFont="1" applyFill="1" applyBorder="1" applyAlignment="1">
      <alignment/>
    </xf>
    <xf numFmtId="0" fontId="12" fillId="0" borderId="0" xfId="0" applyFont="1" applyAlignment="1" quotePrefix="1">
      <alignment horizontal="right"/>
    </xf>
    <xf numFmtId="171" fontId="12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71" fontId="0" fillId="0" borderId="5" xfId="15" applyNumberFormat="1" applyFont="1" applyBorder="1" applyAlignment="1">
      <alignment horizontal="center"/>
    </xf>
    <xf numFmtId="171" fontId="0" fillId="0" borderId="5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71" fontId="1" fillId="0" borderId="6" xfId="15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4" xfId="15" applyNumberFormat="1" applyFont="1" applyBorder="1" applyAlignment="1">
      <alignment/>
    </xf>
    <xf numFmtId="171" fontId="0" fillId="0" borderId="0" xfId="15" applyNumberFormat="1" applyFont="1" applyAlignment="1">
      <alignment horizontal="justify"/>
    </xf>
    <xf numFmtId="37" fontId="10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1" xfId="15" applyNumberFormat="1" applyFont="1" applyBorder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Account%20as%20at%2030.09.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\Group%20Account%202002\2nd%20Quarter.30.06.2002%20Group%20Account\Group%20Account%20as%20at%2030.06.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%2031.12.2002\3rd%20Quarter.30.09.2002%20Group%20Account\Group%20Account%20as%20at%2030.09.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%2031.12.2002\4th%20Quarter.31.12.2002%20Group%20Account\Group%20Account%20as%20at%2031.12.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%2031.12.2002\4th%20Quarter.31.12.2002%20Group%20Account\Group%20Account%20as%20at%2031.12.2002%20include%20dividend%20and%20adjustments%2026.02.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%2031.12.2002\4th%20Quarter.31.12.2002%20Group%20Account\Group%20Cashflow%20Statement%20%2031.12.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AA%20Holdings\Group%20Accounts\Group%20Account%202001\3rd%20Quarter%20-%2030%20September%202001\092001GrpAcs(30.09.01)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MAA%20Holdings\Group%20Accounts\Group%20Account%202002\2nd%20Quarter.30.06.2002%20Group%20Account\Group%20Account%20as%20at%2030.06.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MAA%20Holdings\Group%20Accounts\Group%20Account%202001\2nd%20Quarter%20-%2030%20June%202001\0601GrpAcs(31.06.01)finalised28.08.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MAA%20Holdings\Group%20Accounts\Group%20Account%202001\3rd%20Quarter%20-%2030%20September%202001\092001GrpAcs(30.09.01)revis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A%20Holdings\Group%20accounts\MAA%20Group.NTA.12.2000%20-%20PwC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\Group%20Account%202001\2nd%20Quarter%20-%2030%20June%202001\0601GrpAcs(31.06.01)finalised28.08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\Group%20Account%202001\3rd%20Quarter%20-%2030%20September%202001\092001GrpAcs(30.09.01)revis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A%20Holdings\Group%20Accounts\Group%20Account%202001\4th%20Quarter%20-%2031%20December%202001\31122001GrpAcs(Audit).15.4.02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mt of Group Shhldrs'Fund"/>
      <sheetName val="Condensed Changes in equity"/>
      <sheetName val="Segmental Reporting30.09.2001"/>
      <sheetName val="Segmental Reporting30.09.2002"/>
      <sheetName val="GRPL09.2002"/>
      <sheetName val="Condensed Balance sheet"/>
      <sheetName val="Life Fund Balance Sheet"/>
      <sheetName val="Condensed PL"/>
      <sheetName val="PL - General"/>
      <sheetName val="PL - Life"/>
      <sheetName val="Operating revenue30.09.2002"/>
      <sheetName val="PL - Fund 30.06.2001"/>
      <sheetName val="PL - By Fund 30.09.2001"/>
      <sheetName val="PL - By Fund 30.06.2002"/>
      <sheetName val="PL - By Fund 30.09.2002"/>
      <sheetName val="Journal09.2002"/>
      <sheetName val="Sheet1"/>
      <sheetName val="BS - By Fund 30.09.2002"/>
      <sheetName val="MAAIA"/>
      <sheetName val="GRBS09.2002"/>
      <sheetName val="Group PL"/>
      <sheetName val="Group PL RM'000"/>
      <sheetName val="MAAHp&amp;l09.2002"/>
      <sheetName val="IntraGrpTrans.09.2002"/>
      <sheetName val="Maagnet"/>
      <sheetName val="Wira &amp; MAA - Security fee"/>
      <sheetName val="Investment In associates"/>
      <sheetName val="Minority Interest"/>
      <sheetName val="Loan"/>
      <sheetName val="KLSESegmentalReport09.2002"/>
      <sheetName val="GrIntCo09.2002"/>
      <sheetName val="Disclosure06.2002 "/>
      <sheetName val="Meridian.Goodwill30.06.2002"/>
      <sheetName val="Goodwill.Meridian "/>
      <sheetName val="Meridian"/>
      <sheetName val="Nishio"/>
      <sheetName val="MAA Bancwel"/>
      <sheetName val="JournalSaraintanSale(KIV)"/>
      <sheetName val="Maacorp(S&amp;P)"/>
      <sheetName val="Wira31.12.2001Goodwill"/>
      <sheetName val="EPS Calculation09.2002"/>
      <sheetName val="Consol adj"/>
    </sheetNames>
    <sheetDataSet>
      <sheetData sheetId="11">
        <row r="43">
          <cell r="T43">
            <v>1097260.10439</v>
          </cell>
        </row>
      </sheetData>
      <sheetData sheetId="13">
        <row r="43">
          <cell r="T43">
            <v>154994.4323899999</v>
          </cell>
        </row>
      </sheetData>
      <sheetData sheetId="17">
        <row r="39">
          <cell r="H39">
            <v>3156942.7773999996</v>
          </cell>
        </row>
        <row r="101">
          <cell r="AA101">
            <v>152176.87599999993</v>
          </cell>
        </row>
        <row r="102">
          <cell r="AA102">
            <v>0</v>
          </cell>
        </row>
        <row r="103">
          <cell r="AA103">
            <v>11744.389299999995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sheet"/>
      <sheetName val="GRBS06.2002"/>
      <sheetName val="Disclosure06.2002 "/>
      <sheetName val="MAAHp&amp;l"/>
      <sheetName val="GRPL06.2002"/>
      <sheetName val="Group PL"/>
      <sheetName val="Group PL RM'000"/>
      <sheetName val="Sheet1"/>
      <sheetName val="Sheet2"/>
      <sheetName val="Journal"/>
      <sheetName val="IntraGrpTrans.06.2002"/>
      <sheetName val="KLSESegmentalReport03.2002"/>
      <sheetName val="GrIntCo06.2002"/>
      <sheetName val="Goodwill.Meridian "/>
      <sheetName val="Meridian"/>
      <sheetName val="Nishio"/>
      <sheetName val="MAA Bancwel"/>
      <sheetName val="JournalSaraintanSale(KIV)"/>
      <sheetName val="Maacorp(S&amp;P)"/>
      <sheetName val="Wira31.12.2001Goodwill"/>
      <sheetName val="EPS Calculation06.2002"/>
      <sheetName val="Loan"/>
      <sheetName val="Consol adj"/>
    </sheetNames>
    <sheetDataSet>
      <sheetData sheetId="2">
        <row r="124">
          <cell r="I124">
            <v>7458619</v>
          </cell>
        </row>
        <row r="125">
          <cell r="I125">
            <v>872262</v>
          </cell>
        </row>
        <row r="126">
          <cell r="I126">
            <v>0</v>
          </cell>
        </row>
        <row r="127">
          <cell r="I127">
            <v>3004743</v>
          </cell>
        </row>
        <row r="128">
          <cell r="I128">
            <v>0</v>
          </cell>
        </row>
        <row r="131">
          <cell r="I131">
            <v>807</v>
          </cell>
          <cell r="Y131">
            <v>3138439.551</v>
          </cell>
        </row>
        <row r="132">
          <cell r="I132">
            <v>16363693</v>
          </cell>
        </row>
        <row r="139">
          <cell r="B139">
            <v>3121065927</v>
          </cell>
          <cell r="J139">
            <v>6037193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vmt of Group Shhldrs'Fund"/>
      <sheetName val="Condensed Changes in equity"/>
      <sheetName val="Segmental Reporting30.09.2001"/>
      <sheetName val="Segmental Reporting30.09.2002"/>
      <sheetName val="GRPL09.2002"/>
      <sheetName val="Condensed Balance sheet"/>
      <sheetName val="BS - By Fund 30.09.2002"/>
      <sheetName val="Life Fund Balance Sheet"/>
      <sheetName val="Condensed PL"/>
      <sheetName val="PL - General"/>
      <sheetName val="PL - Life"/>
      <sheetName val="Operating revenue30.09.2002"/>
      <sheetName val="PL - Fund 30.06.2001"/>
      <sheetName val="PL - By Fund 30.09.2001"/>
      <sheetName val="PL - By Fund 30.06.2002"/>
      <sheetName val="PL - By Fund 30.09.2002"/>
      <sheetName val="Journal09.2002"/>
      <sheetName val="Sheet1"/>
      <sheetName val="MAAIA"/>
      <sheetName val="GRBS09.2002"/>
      <sheetName val="Group PL"/>
      <sheetName val="Group PL RM'000"/>
      <sheetName val="MAAHp&amp;l09.2002"/>
      <sheetName val="IntraGrpTrans.09.2002"/>
      <sheetName val="Maagnet"/>
      <sheetName val="Wira &amp; MAA - Security fee"/>
      <sheetName val="Investment In associates"/>
      <sheetName val="Minority Interest"/>
      <sheetName val="Loan"/>
      <sheetName val="KLSESegmentalReport09.2002"/>
      <sheetName val="GrIntCo09.2002"/>
      <sheetName val="Disclosure06.2002 "/>
      <sheetName val="Meridian.Goodwill30.06.2002"/>
      <sheetName val="Goodwill.Meridian "/>
      <sheetName val="Meridian"/>
      <sheetName val="Nishio"/>
      <sheetName val="MAA Bancwel"/>
      <sheetName val="JournalSaraintanSale(KIV)"/>
      <sheetName val="Maacorp(S&amp;P)"/>
      <sheetName val="Wira31.12.2001Goodwill"/>
      <sheetName val="EPS Calculation09.2002"/>
      <sheetName val="Consol adj"/>
    </sheetNames>
    <sheetDataSet>
      <sheetData sheetId="6">
        <row r="39">
          <cell r="C39">
            <v>3121876.8893999998</v>
          </cell>
          <cell r="D39">
            <v>27199.317</v>
          </cell>
          <cell r="E39">
            <v>7866.571</v>
          </cell>
        </row>
      </sheetData>
      <sheetData sheetId="14">
        <row r="16">
          <cell r="Q16">
            <v>-93309.45709000001</v>
          </cell>
          <cell r="R16">
            <v>-2720.215</v>
          </cell>
          <cell r="S16">
            <v>-812.178</v>
          </cell>
        </row>
        <row r="38">
          <cell r="Q38">
            <v>-59236.032209999925</v>
          </cell>
          <cell r="R38">
            <v>-410.498</v>
          </cell>
        </row>
      </sheetData>
      <sheetData sheetId="15">
        <row r="16">
          <cell r="Q16">
            <v>-137694.10527</v>
          </cell>
          <cell r="R16">
            <v>-3285.496</v>
          </cell>
          <cell r="S16">
            <v>-6236.731</v>
          </cell>
        </row>
        <row r="38">
          <cell r="Q38">
            <v>-15910.987300000028</v>
          </cell>
          <cell r="R38">
            <v>-1734.525</v>
          </cell>
          <cell r="S38">
            <v>1617.7469999999992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 - Fund 30.09.2001"/>
      <sheetName val="PL - Fund 30.06.2001"/>
      <sheetName val="PL - By Fund 30.09.2002"/>
      <sheetName val="PL - By Fund 31.12.2001"/>
      <sheetName val="BS - By Fund 31.12.2001"/>
      <sheetName val="PL - By Fund 30.06.2002"/>
      <sheetName val="Movmt of Group Shhldrs'Fund"/>
      <sheetName val="Condensed Changes in equity"/>
      <sheetName val="Condensed Balance sheet"/>
      <sheetName val="Life Fund Balance Sheet"/>
      <sheetName val="Condensed PL"/>
      <sheetName val="PL - General"/>
      <sheetName val="PL - Life"/>
      <sheetName val="Operating revenue31.12.2002"/>
      <sheetName val="PL - By Fund 31.12.2002"/>
      <sheetName val="BS - By Fund 31.12.2002"/>
      <sheetName val="MAAIA31.12.2002"/>
      <sheetName val="GRBS31.12.2002"/>
      <sheetName val="GRPL31.12.2002"/>
      <sheetName val="Group PL"/>
      <sheetName val="MAAHp&amp;l12.2002"/>
      <sheetName val="Journal31.12.2002"/>
      <sheetName val="Investment income"/>
      <sheetName val="Other income(expenditure)"/>
      <sheetName val="Management expenses"/>
      <sheetName val="Taxation"/>
      <sheetName val="Group PL RM'000"/>
      <sheetName val="IntraGrpTrans31.12.2002"/>
      <sheetName val="Sheet1"/>
      <sheetName val="Maagnet. MAA unpaid invoices"/>
      <sheetName val="Maagnet31.12.2002"/>
      <sheetName val="Wira &amp; MAA - Security fee"/>
      <sheetName val="MAA Bancwel31.12.2002"/>
      <sheetName val="Nishio31.12.2002"/>
      <sheetName val="Minority Interest"/>
      <sheetName val="Inv In Assos.31.12.2002"/>
      <sheetName val="Loan31.12.2002"/>
      <sheetName val="JournalSaraintanSale(KIV)"/>
      <sheetName val="Maacorp(S&amp;P)"/>
      <sheetName val="Maaple.Goodwill"/>
      <sheetName val="EPS"/>
      <sheetName val="EPS Calculation12.2002"/>
      <sheetName val="Goodwill.Meridian30.06.2002 "/>
      <sheetName val="Meridian.Goodwill30.06.2002"/>
      <sheetName val="Meridian"/>
      <sheetName val="Wira31.12.2001Goodwi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 - Fund 30.09.2001"/>
      <sheetName val="PL - Fund 30.06.2001"/>
      <sheetName val="PL - By Fund 30.09.2002"/>
      <sheetName val="PL - By Fund 31.12.2001"/>
      <sheetName val="BS - By Fund 31.12.2001"/>
      <sheetName val="PL - By Fund 30.06.2002"/>
      <sheetName val="Movmt of Group Shhldrs'Fund"/>
      <sheetName val="Condensed Changes in equity"/>
      <sheetName val="Condensed Balance sheet"/>
      <sheetName val="Life Fund Balance Sheet"/>
      <sheetName val="Condensed PL"/>
      <sheetName val="PL - General"/>
      <sheetName val="PL - Life"/>
      <sheetName val="Operating revenue31.12.2002"/>
      <sheetName val="Segmental report 31.12.2002"/>
      <sheetName val="PL - By Fund 31.12.2002"/>
      <sheetName val="Journal31.12.2002"/>
      <sheetName val="BS - By Fund 31.12.2002"/>
      <sheetName val="MAAIA31.12.2002"/>
      <sheetName val="GRBS31.12.2002"/>
      <sheetName val="GRPL31.12.2002"/>
      <sheetName val="MAAHp&amp;l12.2002"/>
      <sheetName val="Group PL"/>
      <sheetName val="Investment income"/>
      <sheetName val="Other income(expenditure)"/>
      <sheetName val="Management expenses"/>
      <sheetName val="Taxation"/>
      <sheetName val="Group PL RM'000"/>
      <sheetName val="IntraGrpTrans31.12.2002"/>
      <sheetName val="Sheet1"/>
      <sheetName val="Maagnet. MAA unpaid invoices"/>
      <sheetName val="Wira &amp; MAA - Security fee"/>
      <sheetName val="MAA Bancwel31.12.2002"/>
      <sheetName val="Nishio31.12.2002"/>
      <sheetName val="Minority Interest"/>
      <sheetName val="Inv In Assos.31.12.2002"/>
      <sheetName val="Loan31.12.2002"/>
      <sheetName val="JournalSaraintanSale(KIV)"/>
      <sheetName val="Maacorp(S&amp;P)"/>
      <sheetName val="Maaple.Goodwill"/>
      <sheetName val="EPS"/>
      <sheetName val="EPS Calculation12.2002"/>
      <sheetName val="Goodwill.Meridian30.06.2002 "/>
      <sheetName val="Meridian.Goodwill30.06.2002"/>
      <sheetName val="Meridian"/>
      <sheetName val="Wira31.12.2001Goodwil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as at 31.12.2001"/>
      <sheetName val="Cashflow 31.12.2002"/>
      <sheetName val="Movmt of property, P&amp;E"/>
      <sheetName val="Investment income accrued"/>
      <sheetName val="Movement of investments"/>
      <sheetName val="Consol cashflow"/>
    </sheetNames>
    <sheetDataSet>
      <sheetData sheetId="1">
        <row r="166">
          <cell r="Y166">
            <v>-178498.79212</v>
          </cell>
        </row>
        <row r="175">
          <cell r="Y175">
            <v>-3553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SESegmentalReport-0901"/>
      <sheetName val="GRPL09-2001"/>
      <sheetName val="Disclosure"/>
      <sheetName val="GRBS09-2001"/>
      <sheetName val="Journal(MAA Group)"/>
      <sheetName val="IntraGrpTrans-0601"/>
      <sheetName val="GrIntCo-0901"/>
      <sheetName val="MAAHp&amp;l"/>
      <sheetName val="EPF Calculation.09.01"/>
      <sheetName val="Nishio"/>
      <sheetName val="MAA Bancwell"/>
      <sheetName val="ConsolPLAdjt"/>
      <sheetName val="JournalSaraintanSale(KIV)"/>
      <sheetName val="Maacorp(S&amp;P)"/>
      <sheetName val="LoanCreditors"/>
    </sheetNames>
    <sheetDataSet>
      <sheetData sheetId="3">
        <row r="106">
          <cell r="AG106">
            <v>2836981950.3899994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sheet"/>
      <sheetName val="GRBS06.2002"/>
      <sheetName val="Disclosure06.2002 "/>
      <sheetName val="MAAHp&amp;l"/>
      <sheetName val="GRPL06.2002"/>
      <sheetName val="Group PL"/>
      <sheetName val="Group PL RM'000"/>
      <sheetName val="Sheet1"/>
      <sheetName val="Sheet2"/>
      <sheetName val="Journal"/>
      <sheetName val="IntraGrpTrans.06.2002"/>
      <sheetName val="KLSESegmentalReport03.2002"/>
      <sheetName val="GrIntCo06.2002"/>
      <sheetName val="Goodwill.Meridian "/>
      <sheetName val="Meridian"/>
      <sheetName val="Nishio"/>
      <sheetName val="MAA Bancwel"/>
      <sheetName val="JournalSaraintanSale(KIV)"/>
      <sheetName val="Maacorp(S&amp;P)"/>
      <sheetName val="Wira31.12.2001Goodwill"/>
      <sheetName val="EPS Calculation06.2002"/>
      <sheetName val="Loan"/>
      <sheetName val="Consol adj"/>
    </sheetNames>
    <sheetDataSet>
      <sheetData sheetId="2">
        <row r="132">
          <cell r="Y132">
            <v>3159672.934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BS06-2001"/>
      <sheetName val="GRPL06-2001"/>
      <sheetName val="Journal(MAA Group)"/>
      <sheetName val="KLSESegmentalReport-0601"/>
      <sheetName val="GrIntCo-0601"/>
      <sheetName val="Disclosure"/>
      <sheetName val="IntraGrpTrans-0601"/>
      <sheetName val="Nishio"/>
      <sheetName val="MAA Bancwell"/>
      <sheetName val="ConsolPLAdjt"/>
      <sheetName val="MAAHp&amp;l"/>
      <sheetName val="EPS Calculation.06.01"/>
      <sheetName val="JournalSaraintanSale(KIV)"/>
      <sheetName val="Maacorp(S&amp;P)"/>
      <sheetName val="LoanCreditors"/>
    </sheetNames>
    <sheetDataSet>
      <sheetData sheetId="0">
        <row r="110">
          <cell r="R110">
            <v>2788057929.8199997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LSESegmentalReport-0901"/>
      <sheetName val="GRPL09-2001"/>
      <sheetName val="Disclosure"/>
      <sheetName val="GRBS09-2001"/>
      <sheetName val="Journal(MAA Group)"/>
      <sheetName val="IntraGrpTrans-0601"/>
      <sheetName val="GrIntCo-0901"/>
      <sheetName val="MAAHp&amp;l"/>
      <sheetName val="EPF Calculation.09.01"/>
      <sheetName val="Nishio"/>
      <sheetName val="MAA Bancwell"/>
      <sheetName val="ConsolPLAdjt"/>
      <sheetName val="JournalSaraintanSale(KIV)"/>
      <sheetName val="Maacorp(S&amp;P)"/>
      <sheetName val="LoanCreditor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xed assets"/>
      <sheetName val="Rev,Exp,Inv,oth inc,bad debt"/>
      <sheetName val="Investment"/>
      <sheetName val="Sub&amp;Assocoy, Other asset&amp;liabi"/>
      <sheetName val="Tax,div,prov for retirement ben"/>
      <sheetName val="Claim Inc, RUR, LPFs"/>
      <sheetName val="Sheet1"/>
      <sheetName val="Conso.stmt of change in equity"/>
    </sheetNames>
    <sheetDataSet>
      <sheetData sheetId="5">
        <row r="60">
          <cell r="E60">
            <v>-2325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BS06-2001"/>
      <sheetName val="GRPL06-2001"/>
      <sheetName val="Journal(MAA Group)"/>
      <sheetName val="KLSESegmentalReport-0601"/>
      <sheetName val="GrIntCo-0601"/>
      <sheetName val="Disclosure"/>
      <sheetName val="IntraGrpTrans-0601"/>
      <sheetName val="Nishio"/>
      <sheetName val="MAA Bancwell"/>
      <sheetName val="ConsolPLAdjt"/>
      <sheetName val="MAAHp&amp;l"/>
      <sheetName val="EPS Calculation.06.01"/>
      <sheetName val="JournalSaraintanSale(KIV)"/>
      <sheetName val="Maacorp(S&amp;P)"/>
      <sheetName val="LoanCreditors"/>
    </sheetNames>
    <sheetDataSet>
      <sheetData sheetId="0">
        <row r="105">
          <cell r="I105">
            <v>4335330.02</v>
          </cell>
        </row>
        <row r="106">
          <cell r="I106">
            <v>879796.86</v>
          </cell>
        </row>
        <row r="107">
          <cell r="I107">
            <v>342656.45</v>
          </cell>
        </row>
        <row r="109">
          <cell r="I109">
            <v>561.22</v>
          </cell>
        </row>
        <row r="110">
          <cell r="I110">
            <v>16677951.89</v>
          </cell>
          <cell r="R110">
            <v>2785732579.8199997</v>
          </cell>
        </row>
        <row r="114">
          <cell r="B114">
            <v>2765821633.3799996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LSESegmentalReport-0901"/>
      <sheetName val="Disclosure"/>
      <sheetName val="GRPL09-2001"/>
      <sheetName val="GRBS09-2001"/>
      <sheetName val="Journal(MAA Group)"/>
      <sheetName val="IntraGrpTrans-0601"/>
      <sheetName val="GrIntCo-0901"/>
      <sheetName val="MAAHp&amp;l"/>
      <sheetName val="EPF Calculation.09.01"/>
      <sheetName val="Nishio"/>
      <sheetName val="MAA Bancwell"/>
      <sheetName val="ConsolPLAdjt"/>
      <sheetName val="JournalSaraintanSale(KIV)"/>
      <sheetName val="Maacorp(S&amp;P)"/>
      <sheetName val="LoanCreditors"/>
    </sheetNames>
    <sheetDataSet>
      <sheetData sheetId="3">
        <row r="106">
          <cell r="I106">
            <v>6077583.16</v>
          </cell>
        </row>
        <row r="107">
          <cell r="I107">
            <v>1410831.7</v>
          </cell>
        </row>
        <row r="108">
          <cell r="I108">
            <v>371400.68</v>
          </cell>
        </row>
        <row r="110">
          <cell r="I110">
            <v>578.89</v>
          </cell>
        </row>
        <row r="111">
          <cell r="I111">
            <v>15537977.16</v>
          </cell>
          <cell r="R111">
            <v>2834656.6003899993</v>
          </cell>
        </row>
        <row r="115">
          <cell r="B115">
            <v>2813583578.7999997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IntCo 12.2001"/>
      <sheetName val="Journal(MAA Group)"/>
      <sheetName val="Wira"/>
      <sheetName val="GRBS12.2001"/>
      <sheetName val="GRPL12.2001"/>
      <sheetName val="Disclosure 12.2001"/>
      <sheetName val="KLSESegmentalReport 12.2001"/>
      <sheetName val="IntraGrpTrans.12.2001"/>
      <sheetName val="EPF Calculation.12.01"/>
      <sheetName val="MAAHp&amp;l"/>
      <sheetName val="Meridian"/>
      <sheetName val="Nishio"/>
      <sheetName val="Bancwell &amp; Mutual 12.2001"/>
      <sheetName val="ConsolPLAdjt"/>
      <sheetName val="JournalSaraintanSale(KIV)"/>
      <sheetName val="Maacorp(S&amp;P)"/>
      <sheetName val="LoanCreditors"/>
    </sheetNames>
    <sheetDataSet>
      <sheetData sheetId="3">
        <row r="108">
          <cell r="I108">
            <v>4739226.78</v>
          </cell>
        </row>
        <row r="109">
          <cell r="I109">
            <v>2594244.84</v>
          </cell>
        </row>
        <row r="110">
          <cell r="I110">
            <v>266920.97</v>
          </cell>
        </row>
        <row r="112">
          <cell r="I112">
            <v>846.16</v>
          </cell>
        </row>
        <row r="113">
          <cell r="I113">
            <v>18114502.28</v>
          </cell>
          <cell r="V113">
            <v>2994242.18024</v>
          </cell>
        </row>
        <row r="117">
          <cell r="B117">
            <v>2968526439.21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75" zoomScaleNormal="75" zoomScaleSheetLayoutView="75" workbookViewId="0" topLeftCell="A1">
      <selection activeCell="A6" sqref="A6"/>
    </sheetView>
  </sheetViews>
  <sheetFormatPr defaultColWidth="9.140625" defaultRowHeight="12.75"/>
  <cols>
    <col min="1" max="1" width="37.421875" style="0" customWidth="1"/>
    <col min="2" max="2" width="12.00390625" style="0" customWidth="1"/>
    <col min="3" max="3" width="1.7109375" style="0" customWidth="1"/>
    <col min="4" max="4" width="10.57421875" style="0" bestFit="1" customWidth="1"/>
    <col min="5" max="5" width="13.28125" style="0" customWidth="1"/>
    <col min="6" max="6" width="10.57421875" style="0" bestFit="1" customWidth="1"/>
    <col min="7" max="7" width="1.7109375" style="0" customWidth="1"/>
    <col min="8" max="8" width="15.00390625" style="0" customWidth="1"/>
    <col min="9" max="9" width="1.7109375" style="0" customWidth="1"/>
    <col min="10" max="10" width="12.00390625" style="0" bestFit="1" customWidth="1"/>
  </cols>
  <sheetData>
    <row r="1" spans="1:7" ht="15.75">
      <c r="A1" s="3" t="s">
        <v>0</v>
      </c>
      <c r="B1" s="1"/>
      <c r="C1" s="1"/>
      <c r="D1" s="1"/>
      <c r="E1" s="1"/>
      <c r="F1" s="2"/>
      <c r="G1" s="1"/>
    </row>
    <row r="2" spans="1:7" ht="12.75">
      <c r="A2" s="1"/>
      <c r="B2" s="1"/>
      <c r="C2" s="1"/>
      <c r="D2" s="1"/>
      <c r="E2" s="1"/>
      <c r="F2" s="2"/>
      <c r="G2" s="1"/>
    </row>
    <row r="3" spans="1:10" ht="30" customHeight="1">
      <c r="A3" s="111" t="s">
        <v>147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7" ht="12.75">
      <c r="A4" s="46"/>
      <c r="B4" s="46"/>
      <c r="C4" s="46"/>
      <c r="D4" s="46"/>
      <c r="E4" s="5"/>
      <c r="F4" s="5"/>
      <c r="G4" s="1"/>
    </row>
    <row r="5" spans="1:7" ht="15.75">
      <c r="A5" s="3" t="s">
        <v>6</v>
      </c>
      <c r="B5" s="1"/>
      <c r="C5" s="1"/>
      <c r="D5" s="1"/>
      <c r="E5" s="1"/>
      <c r="F5" s="2"/>
      <c r="G5" s="1"/>
    </row>
    <row r="7" spans="2:8" s="1" customFormat="1" ht="12.75">
      <c r="B7" s="8"/>
      <c r="C7" s="8"/>
      <c r="D7" s="6"/>
      <c r="E7" s="9" t="s">
        <v>7</v>
      </c>
      <c r="H7" s="8" t="s">
        <v>8</v>
      </c>
    </row>
    <row r="8" spans="2:8" s="1" customFormat="1" ht="12.75">
      <c r="B8" s="10" t="s">
        <v>9</v>
      </c>
      <c r="D8" s="10" t="s">
        <v>9</v>
      </c>
      <c r="E8" s="10" t="s">
        <v>1</v>
      </c>
      <c r="F8" s="10" t="s">
        <v>10</v>
      </c>
      <c r="H8" s="10" t="s">
        <v>11</v>
      </c>
    </row>
    <row r="9" spans="2:10" s="1" customFormat="1" ht="12.75">
      <c r="B9" s="10" t="s">
        <v>2</v>
      </c>
      <c r="D9" s="10" t="s">
        <v>12</v>
      </c>
      <c r="E9" s="10" t="s">
        <v>13</v>
      </c>
      <c r="F9" s="10" t="s">
        <v>13</v>
      </c>
      <c r="H9" s="10" t="s">
        <v>14</v>
      </c>
      <c r="J9" s="10" t="s">
        <v>3</v>
      </c>
    </row>
    <row r="10" spans="2:10" s="1" customFormat="1" ht="12.75">
      <c r="B10" s="10" t="s">
        <v>15</v>
      </c>
      <c r="D10" s="10" t="s">
        <v>15</v>
      </c>
      <c r="E10" s="10" t="s">
        <v>15</v>
      </c>
      <c r="F10" s="10" t="s">
        <v>15</v>
      </c>
      <c r="H10" s="10" t="s">
        <v>15</v>
      </c>
      <c r="J10" s="10" t="s">
        <v>15</v>
      </c>
    </row>
    <row r="11" ht="12.75">
      <c r="A11" s="1" t="s">
        <v>16</v>
      </c>
    </row>
    <row r="12" ht="12.75">
      <c r="A12" s="1"/>
    </row>
    <row r="13" spans="1:10" ht="12.75">
      <c r="A13" s="11" t="s">
        <v>17</v>
      </c>
      <c r="B13" s="12">
        <v>149295</v>
      </c>
      <c r="C13" s="12"/>
      <c r="D13" s="12">
        <v>1302</v>
      </c>
      <c r="E13" s="12">
        <v>-757</v>
      </c>
      <c r="F13" s="12">
        <v>28309</v>
      </c>
      <c r="G13" s="12"/>
      <c r="H13" s="12">
        <v>105065</v>
      </c>
      <c r="I13" s="12"/>
      <c r="J13" s="12">
        <f>SUM(B13:I13)</f>
        <v>283214</v>
      </c>
    </row>
    <row r="14" spans="1:10" ht="12.75">
      <c r="A14" s="11" t="s">
        <v>18</v>
      </c>
      <c r="B14" s="13"/>
      <c r="C14" s="13"/>
      <c r="D14" s="13"/>
      <c r="E14" s="13"/>
      <c r="F14" s="13"/>
      <c r="G14" s="13"/>
      <c r="H14" s="14">
        <v>7465</v>
      </c>
      <c r="I14" s="13"/>
      <c r="J14" s="14">
        <f>SUM(B14:I14)</f>
        <v>7465</v>
      </c>
    </row>
    <row r="15" spans="1:10" ht="12.75">
      <c r="A15" s="11" t="s">
        <v>19</v>
      </c>
      <c r="B15" s="15">
        <f>SUM(B13:B14)</f>
        <v>149295</v>
      </c>
      <c r="D15" s="15">
        <f aca="true" t="shared" si="0" ref="D15:J15">SUM(D13:D14)</f>
        <v>1302</v>
      </c>
      <c r="E15" s="15">
        <f t="shared" si="0"/>
        <v>-757</v>
      </c>
      <c r="F15" s="15">
        <f t="shared" si="0"/>
        <v>28309</v>
      </c>
      <c r="H15" s="15">
        <f t="shared" si="0"/>
        <v>112530</v>
      </c>
      <c r="J15" s="15">
        <f t="shared" si="0"/>
        <v>290679</v>
      </c>
    </row>
    <row r="16" ht="12.75">
      <c r="A16" s="1"/>
    </row>
    <row r="17" spans="2:10" ht="12.75">
      <c r="B17" s="12"/>
      <c r="C17" s="12"/>
      <c r="D17" s="12"/>
      <c r="E17" s="12"/>
      <c r="F17" s="12"/>
      <c r="G17" s="12"/>
      <c r="H17" s="12"/>
      <c r="I17" s="12"/>
      <c r="J17" s="12"/>
    </row>
    <row r="18" ht="12.75">
      <c r="A18" s="112" t="s">
        <v>20</v>
      </c>
    </row>
    <row r="19" spans="1:10" ht="12.75">
      <c r="A19" s="112"/>
      <c r="B19" s="12">
        <v>2882</v>
      </c>
      <c r="C19" s="12"/>
      <c r="D19" s="12">
        <v>10442</v>
      </c>
      <c r="E19" s="12"/>
      <c r="F19" s="12"/>
      <c r="G19" s="12"/>
      <c r="H19" s="12"/>
      <c r="I19" s="12"/>
      <c r="J19" s="12">
        <f>SUM(B19:I19)</f>
        <v>13324</v>
      </c>
    </row>
    <row r="20" spans="2:10" ht="12.75"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t="s">
        <v>5</v>
      </c>
      <c r="B21" s="12"/>
      <c r="C21" s="12"/>
      <c r="D21" s="12"/>
      <c r="E21" s="12"/>
      <c r="F21" s="12">
        <v>-28309</v>
      </c>
      <c r="G21" s="12"/>
      <c r="H21" s="12">
        <v>-5786</v>
      </c>
      <c r="I21" s="12"/>
      <c r="J21" s="12">
        <f>SUM(B21:I21)</f>
        <v>-34095</v>
      </c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12" t="s">
        <v>167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12"/>
      <c r="B24" s="12"/>
      <c r="C24" s="12"/>
      <c r="D24" s="12"/>
      <c r="E24" s="12">
        <f>1565-1</f>
        <v>1564</v>
      </c>
      <c r="F24" s="12"/>
      <c r="G24" s="12"/>
      <c r="H24" s="12"/>
      <c r="I24" s="12"/>
      <c r="J24" s="12">
        <f>SUM(B24:I24)</f>
        <v>1564</v>
      </c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t="s">
        <v>145</v>
      </c>
      <c r="B26" s="12"/>
      <c r="C26" s="12"/>
      <c r="D26" s="12"/>
      <c r="E26" s="12"/>
      <c r="F26" s="12"/>
      <c r="G26" s="12"/>
      <c r="H26" s="12">
        <v>20839</v>
      </c>
      <c r="I26" s="12"/>
      <c r="J26" s="12">
        <f>SUM(B26:I26)</f>
        <v>20839</v>
      </c>
    </row>
    <row r="27" spans="2:10" ht="12.75"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12" t="s">
        <v>21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12"/>
      <c r="B29" s="12"/>
      <c r="C29" s="12"/>
      <c r="D29" s="12"/>
      <c r="E29" s="12"/>
      <c r="F29" s="12"/>
      <c r="G29" s="12"/>
      <c r="H29" s="12">
        <v>-7469</v>
      </c>
      <c r="I29" s="12"/>
      <c r="J29" s="12">
        <f>SUM(B29:I29)</f>
        <v>-7469</v>
      </c>
    </row>
    <row r="30" spans="2:10" ht="12.75"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3.5" thickBot="1">
      <c r="A31" s="1" t="s">
        <v>144</v>
      </c>
      <c r="B31" s="104">
        <f>SUM(B15:B30)</f>
        <v>152177</v>
      </c>
      <c r="C31" s="104"/>
      <c r="D31" s="104">
        <f>SUM(D15:D30)</f>
        <v>11744</v>
      </c>
      <c r="E31" s="104">
        <f>SUM(E15:E30)</f>
        <v>807</v>
      </c>
      <c r="F31" s="104">
        <f>SUM(F15:F30)</f>
        <v>0</v>
      </c>
      <c r="G31" s="104"/>
      <c r="H31" s="104">
        <f>SUM(H15:H30)</f>
        <v>120114</v>
      </c>
      <c r="I31" s="104"/>
      <c r="J31" s="104">
        <f>SUM(J15:J30)</f>
        <v>284842</v>
      </c>
    </row>
    <row r="32" spans="1:10" ht="12.75">
      <c r="A32" s="1"/>
      <c r="B32" s="35"/>
      <c r="C32" s="35"/>
      <c r="D32" s="35"/>
      <c r="E32" s="35"/>
      <c r="F32" s="35"/>
      <c r="G32" s="35"/>
      <c r="H32" s="35"/>
      <c r="I32" s="35"/>
      <c r="J32" s="35"/>
    </row>
    <row r="34" spans="1:10" ht="29.25" customHeight="1">
      <c r="A34" s="113" t="s">
        <v>170</v>
      </c>
      <c r="B34" s="113"/>
      <c r="C34" s="113"/>
      <c r="D34" s="113"/>
      <c r="E34" s="113"/>
      <c r="F34" s="113"/>
      <c r="G34" s="113"/>
      <c r="H34" s="113"/>
      <c r="I34" s="113"/>
      <c r="J34" s="113"/>
    </row>
    <row r="35" ht="12.75">
      <c r="J35" s="15"/>
    </row>
    <row r="37" ht="12.75">
      <c r="A37" s="1"/>
    </row>
    <row r="42" ht="12.75">
      <c r="A42" s="16"/>
    </row>
  </sheetData>
  <mergeCells count="5">
    <mergeCell ref="A3:J3"/>
    <mergeCell ref="A34:J34"/>
    <mergeCell ref="A18:A19"/>
    <mergeCell ref="A23:A24"/>
    <mergeCell ref="A28:A29"/>
  </mergeCells>
  <printOptions/>
  <pageMargins left="0.75" right="0.75" top="1" bottom="1" header="0.5" footer="0.5"/>
  <pageSetup fitToHeight="1" fitToWidth="1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75" zoomScaleNormal="75" workbookViewId="0" topLeftCell="A1">
      <selection activeCell="J12" sqref="J12"/>
    </sheetView>
  </sheetViews>
  <sheetFormatPr defaultColWidth="9.140625" defaultRowHeight="12.75"/>
  <cols>
    <col min="1" max="4" width="9.140625" style="22" customWidth="1"/>
    <col min="5" max="5" width="20.57421875" style="22" customWidth="1"/>
    <col min="6" max="6" width="19.7109375" style="22" bestFit="1" customWidth="1"/>
    <col min="7" max="7" width="2.00390625" style="49" customWidth="1"/>
    <col min="8" max="8" width="19.7109375" style="22" bestFit="1" customWidth="1"/>
    <col min="9" max="16384" width="9.140625" style="2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58"/>
      <c r="H1" s="2"/>
      <c r="I1" s="1"/>
    </row>
    <row r="2" spans="1:9" ht="12.75">
      <c r="A2" s="1"/>
      <c r="B2" s="1"/>
      <c r="C2" s="1"/>
      <c r="D2" s="1"/>
      <c r="E2" s="1"/>
      <c r="F2" s="1"/>
      <c r="G2" s="58"/>
      <c r="H2" s="2"/>
      <c r="I2" s="1"/>
    </row>
    <row r="3" spans="1:9" ht="12.75">
      <c r="A3" s="111" t="s">
        <v>168</v>
      </c>
      <c r="B3" s="114"/>
      <c r="C3" s="114"/>
      <c r="D3" s="114"/>
      <c r="E3" s="114"/>
      <c r="F3" s="114"/>
      <c r="G3" s="114"/>
      <c r="H3" s="114"/>
      <c r="I3" s="46"/>
    </row>
    <row r="4" spans="1:9" ht="12.75">
      <c r="A4" s="111" t="s">
        <v>151</v>
      </c>
      <c r="B4" s="111"/>
      <c r="C4" s="111"/>
      <c r="D4" s="111"/>
      <c r="E4" s="111"/>
      <c r="F4" s="111"/>
      <c r="G4" s="107"/>
      <c r="H4" s="4"/>
      <c r="I4" s="46"/>
    </row>
    <row r="5" spans="1:9" ht="12.75">
      <c r="A5" s="5"/>
      <c r="B5" s="5"/>
      <c r="C5" s="5"/>
      <c r="D5" s="5"/>
      <c r="E5" s="5"/>
      <c r="F5" s="5"/>
      <c r="G5" s="107"/>
      <c r="H5" s="4"/>
      <c r="I5" s="46"/>
    </row>
    <row r="6" spans="1:9" ht="12.75">
      <c r="A6" s="6" t="s">
        <v>152</v>
      </c>
      <c r="B6" s="6"/>
      <c r="C6" s="6"/>
      <c r="D6" s="1"/>
      <c r="E6" s="1"/>
      <c r="F6" s="1"/>
      <c r="G6" s="58"/>
      <c r="H6" s="2"/>
      <c r="I6" s="1"/>
    </row>
    <row r="8" spans="6:8" ht="12.75">
      <c r="F8" s="10" t="s">
        <v>126</v>
      </c>
      <c r="H8" s="10" t="s">
        <v>126</v>
      </c>
    </row>
    <row r="9" spans="6:8" ht="12.75">
      <c r="F9" s="10" t="s">
        <v>125</v>
      </c>
      <c r="H9" s="10" t="s">
        <v>51</v>
      </c>
    </row>
    <row r="10" spans="6:8" ht="12.75">
      <c r="F10" s="10"/>
      <c r="H10" s="10" t="s">
        <v>52</v>
      </c>
    </row>
    <row r="11" spans="6:8" ht="12.75">
      <c r="F11" s="103" t="s">
        <v>4</v>
      </c>
      <c r="H11" s="103" t="s">
        <v>4</v>
      </c>
    </row>
    <row r="12" ht="12.75">
      <c r="A12" s="1" t="s">
        <v>153</v>
      </c>
    </row>
    <row r="13" spans="1:8" ht="12.75">
      <c r="A13" s="22" t="s">
        <v>154</v>
      </c>
      <c r="F13" s="109">
        <v>69754</v>
      </c>
      <c r="H13" s="49">
        <v>275214</v>
      </c>
    </row>
    <row r="14" spans="6:8" ht="12.75">
      <c r="F14" s="109"/>
      <c r="H14" s="49"/>
    </row>
    <row r="15" spans="1:8" ht="12.75">
      <c r="A15" s="1" t="s">
        <v>155</v>
      </c>
      <c r="F15" s="109"/>
      <c r="H15" s="49"/>
    </row>
    <row r="16" spans="1:8" ht="12.75">
      <c r="A16" s="22" t="s">
        <v>156</v>
      </c>
      <c r="F16" s="109">
        <f>'[14]Cashflow 31.12.2002'!Y166</f>
        <v>-178498.79212</v>
      </c>
      <c r="H16" s="49">
        <v>-283144</v>
      </c>
    </row>
    <row r="17" spans="6:8" ht="12.75">
      <c r="F17" s="109"/>
      <c r="H17" s="49"/>
    </row>
    <row r="18" spans="1:8" ht="12.75">
      <c r="A18" s="1" t="s">
        <v>157</v>
      </c>
      <c r="F18" s="109"/>
      <c r="H18" s="49"/>
    </row>
    <row r="19" spans="1:8" ht="12.75">
      <c r="A19" s="22" t="s">
        <v>162</v>
      </c>
      <c r="F19" s="109">
        <f>'[14]Cashflow 31.12.2002'!Y175+1</f>
        <v>-3552</v>
      </c>
      <c r="H19" s="49">
        <v>109101</v>
      </c>
    </row>
    <row r="20" spans="6:8" ht="12.75">
      <c r="F20" s="110"/>
      <c r="H20" s="52"/>
    </row>
    <row r="21" spans="1:8" ht="12.75">
      <c r="A21" s="1" t="s">
        <v>158</v>
      </c>
      <c r="F21" s="109">
        <f>+F13+F16+F19</f>
        <v>-112296.79212</v>
      </c>
      <c r="H21" s="49">
        <f>+H13+H16+H19</f>
        <v>101171</v>
      </c>
    </row>
    <row r="22" spans="1:8" ht="12.75">
      <c r="A22" s="1"/>
      <c r="F22" s="109"/>
      <c r="H22" s="49"/>
    </row>
    <row r="23" spans="1:8" ht="12.75">
      <c r="A23" s="1" t="s">
        <v>159</v>
      </c>
      <c r="F23" s="109">
        <f>H25</f>
        <v>114835</v>
      </c>
      <c r="H23" s="49">
        <v>13664</v>
      </c>
    </row>
    <row r="24" spans="1:8" ht="12.75">
      <c r="A24" s="1"/>
      <c r="F24" s="109"/>
      <c r="H24" s="49"/>
    </row>
    <row r="25" spans="1:8" ht="13.5" thickBot="1">
      <c r="A25" s="1" t="s">
        <v>160</v>
      </c>
      <c r="F25" s="106">
        <f>+F21+F23</f>
        <v>2538.2078800000018</v>
      </c>
      <c r="H25" s="56">
        <f>+H21+H23</f>
        <v>114835</v>
      </c>
    </row>
    <row r="26" spans="1:8" ht="13.5" thickTop="1">
      <c r="A26" s="1"/>
      <c r="F26" s="81"/>
      <c r="H26" s="82"/>
    </row>
    <row r="27" ht="12.75">
      <c r="F27" s="108"/>
    </row>
    <row r="28" spans="1:8" ht="12.75">
      <c r="A28" s="113" t="s">
        <v>161</v>
      </c>
      <c r="B28" s="112"/>
      <c r="C28" s="112"/>
      <c r="D28" s="112"/>
      <c r="E28" s="112"/>
      <c r="F28" s="112"/>
      <c r="G28" s="112"/>
      <c r="H28" s="112"/>
    </row>
    <row r="29" spans="1:8" ht="12.75">
      <c r="A29" s="112"/>
      <c r="B29" s="112"/>
      <c r="C29" s="112"/>
      <c r="D29" s="112"/>
      <c r="E29" s="112"/>
      <c r="F29" s="112"/>
      <c r="G29" s="112"/>
      <c r="H29" s="112"/>
    </row>
    <row r="30" spans="1:8" ht="12.75">
      <c r="A30" s="112"/>
      <c r="B30" s="112"/>
      <c r="C30" s="112"/>
      <c r="D30" s="112"/>
      <c r="E30" s="112"/>
      <c r="F30" s="112"/>
      <c r="G30" s="112"/>
      <c r="H30" s="112"/>
    </row>
    <row r="31" ht="12.75">
      <c r="F31" s="108"/>
    </row>
    <row r="32" ht="12.75">
      <c r="F32" s="109"/>
    </row>
    <row r="33" ht="12.75">
      <c r="F33" s="109"/>
    </row>
    <row r="34" ht="12.75">
      <c r="F34" s="109"/>
    </row>
    <row r="35" ht="12.75">
      <c r="F35" s="109"/>
    </row>
    <row r="36" ht="12.75">
      <c r="F36" s="109"/>
    </row>
    <row r="37" ht="12.75">
      <c r="F37" s="109"/>
    </row>
    <row r="38" ht="12.75">
      <c r="F38" s="109"/>
    </row>
    <row r="39" ht="12.75">
      <c r="F39" s="109"/>
    </row>
    <row r="40" ht="12.75">
      <c r="F40" s="109"/>
    </row>
    <row r="41" ht="12.75">
      <c r="F41" s="109"/>
    </row>
    <row r="42" ht="12.75">
      <c r="F42" s="109"/>
    </row>
    <row r="43" ht="12.75">
      <c r="F43" s="82"/>
    </row>
    <row r="44" ht="12.75">
      <c r="F44" s="82"/>
    </row>
    <row r="45" ht="12.75">
      <c r="F45" s="82"/>
    </row>
    <row r="46" ht="12.75">
      <c r="F46" s="82"/>
    </row>
    <row r="47" ht="12.75">
      <c r="F47" s="82"/>
    </row>
    <row r="48" ht="12.75">
      <c r="F48" s="82"/>
    </row>
    <row r="49" ht="12.75">
      <c r="F49" s="82"/>
    </row>
    <row r="50" ht="12.75">
      <c r="F50" s="82"/>
    </row>
    <row r="51" ht="12.75">
      <c r="F51" s="82"/>
    </row>
    <row r="52" ht="12.75">
      <c r="F52" s="82"/>
    </row>
    <row r="53" ht="12.75">
      <c r="F53" s="82"/>
    </row>
    <row r="54" ht="12.75">
      <c r="F54" s="82"/>
    </row>
    <row r="55" ht="12.75">
      <c r="F55" s="82"/>
    </row>
    <row r="56" ht="12.75">
      <c r="F56" s="82"/>
    </row>
    <row r="57" ht="12.75">
      <c r="F57" s="82"/>
    </row>
    <row r="58" ht="12.75">
      <c r="F58" s="82"/>
    </row>
    <row r="59" ht="12.75">
      <c r="F59" s="82"/>
    </row>
    <row r="60" ht="12.75">
      <c r="F60" s="82"/>
    </row>
    <row r="61" ht="12.75">
      <c r="F61" s="82"/>
    </row>
    <row r="62" ht="12.75">
      <c r="F62" s="82"/>
    </row>
    <row r="63" ht="12.75">
      <c r="F63" s="82"/>
    </row>
    <row r="64" ht="12.75">
      <c r="F64" s="82"/>
    </row>
    <row r="65" ht="12.75">
      <c r="F65" s="82"/>
    </row>
    <row r="66" ht="12.75">
      <c r="F66" s="82"/>
    </row>
    <row r="67" ht="12.75">
      <c r="F67" s="82"/>
    </row>
    <row r="68" ht="12.75">
      <c r="F68" s="82"/>
    </row>
    <row r="69" ht="12.75">
      <c r="F69" s="82"/>
    </row>
    <row r="70" ht="12.75">
      <c r="F70" s="82"/>
    </row>
    <row r="71" ht="12.75">
      <c r="F71" s="82"/>
    </row>
    <row r="72" ht="12.75">
      <c r="F72" s="82"/>
    </row>
    <row r="73" ht="12.75">
      <c r="F73" s="82"/>
    </row>
  </sheetData>
  <mergeCells count="3">
    <mergeCell ref="A4:F4"/>
    <mergeCell ref="A3:H3"/>
    <mergeCell ref="A28:H30"/>
  </mergeCells>
  <printOptions/>
  <pageMargins left="0.75" right="0.75" top="1" bottom="1" header="0.5" footer="0.5"/>
  <pageSetup fitToHeight="1" fitToWidth="1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view="pageBreakPreview" zoomScale="75" zoomScaleNormal="75" zoomScaleSheetLayoutView="75" workbookViewId="0" topLeftCell="A31">
      <selection activeCell="B52" sqref="B52"/>
    </sheetView>
  </sheetViews>
  <sheetFormatPr defaultColWidth="9.140625" defaultRowHeight="12.75"/>
  <cols>
    <col min="1" max="1" width="2.7109375" style="28" customWidth="1"/>
    <col min="2" max="2" width="50.8515625" style="28" customWidth="1"/>
    <col min="3" max="3" width="14.8515625" style="28" customWidth="1"/>
    <col min="4" max="4" width="15.7109375" style="42" customWidth="1"/>
    <col min="5" max="6" width="15.8515625" style="27" hidden="1" customWidth="1"/>
    <col min="7" max="7" width="7.8515625" style="27" customWidth="1"/>
    <col min="8" max="16384" width="6.7109375" style="28" customWidth="1"/>
  </cols>
  <sheetData>
    <row r="1" spans="1:7" s="3" customFormat="1" ht="15.75">
      <c r="A1" s="3" t="s">
        <v>0</v>
      </c>
      <c r="D1" s="17"/>
      <c r="E1" s="18"/>
      <c r="F1" s="18"/>
      <c r="G1" s="18"/>
    </row>
    <row r="2" spans="4:7" s="1" customFormat="1" ht="12.75">
      <c r="D2" s="19"/>
      <c r="E2" s="2"/>
      <c r="F2" s="2"/>
      <c r="G2" s="2"/>
    </row>
    <row r="3" spans="1:7" s="1" customFormat="1" ht="12.75">
      <c r="A3" s="111" t="s">
        <v>147</v>
      </c>
      <c r="B3" s="115"/>
      <c r="C3" s="115"/>
      <c r="D3" s="115"/>
      <c r="E3" s="115"/>
      <c r="F3" s="30"/>
      <c r="G3" s="30"/>
    </row>
    <row r="4" spans="1:7" s="1" customFormat="1" ht="12.75">
      <c r="A4" s="115"/>
      <c r="B4" s="115"/>
      <c r="C4" s="115"/>
      <c r="D4" s="115"/>
      <c r="E4" s="115"/>
      <c r="F4" s="31"/>
      <c r="G4" s="31"/>
    </row>
    <row r="5" spans="1:7" s="1" customFormat="1" ht="12.75">
      <c r="A5" s="97"/>
      <c r="B5" s="97"/>
      <c r="C5" s="97"/>
      <c r="D5" s="97"/>
      <c r="E5" s="97"/>
      <c r="F5" s="31"/>
      <c r="G5" s="31"/>
    </row>
    <row r="6" spans="1:7" s="3" customFormat="1" ht="15.75">
      <c r="A6" s="3" t="s">
        <v>22</v>
      </c>
      <c r="D6" s="17"/>
      <c r="E6" s="18"/>
      <c r="F6" s="18"/>
      <c r="G6" s="18"/>
    </row>
    <row r="7" spans="3:7" s="20" customFormat="1" ht="12">
      <c r="C7" s="29" t="s">
        <v>49</v>
      </c>
      <c r="D7" s="29" t="s">
        <v>49</v>
      </c>
      <c r="E7" s="29" t="s">
        <v>49</v>
      </c>
      <c r="F7" s="29" t="s">
        <v>49</v>
      </c>
      <c r="G7" s="29"/>
    </row>
    <row r="8" spans="3:7" s="21" customFormat="1" ht="12.75">
      <c r="C8" s="29" t="s">
        <v>125</v>
      </c>
      <c r="D8" s="10" t="s">
        <v>51</v>
      </c>
      <c r="E8" s="29" t="s">
        <v>50</v>
      </c>
      <c r="F8" s="29" t="s">
        <v>51</v>
      </c>
      <c r="G8" s="29"/>
    </row>
    <row r="9" spans="3:7" s="21" customFormat="1" ht="12.75">
      <c r="C9" s="29"/>
      <c r="D9" s="10" t="s">
        <v>52</v>
      </c>
      <c r="E9" s="29"/>
      <c r="F9" s="29" t="s">
        <v>52</v>
      </c>
      <c r="G9" s="29"/>
    </row>
    <row r="10" spans="3:7" s="21" customFormat="1" ht="12">
      <c r="C10" s="105" t="s">
        <v>4</v>
      </c>
      <c r="D10" s="105" t="s">
        <v>4</v>
      </c>
      <c r="E10" s="29" t="s">
        <v>4</v>
      </c>
      <c r="F10" s="29" t="s">
        <v>4</v>
      </c>
      <c r="G10" s="29"/>
    </row>
    <row r="11" spans="1:7" ht="12.75">
      <c r="A11" s="1" t="s">
        <v>23</v>
      </c>
      <c r="B11"/>
      <c r="C11" s="2"/>
      <c r="D11" s="2"/>
      <c r="E11" s="32"/>
      <c r="F11" s="32"/>
      <c r="G11" s="32"/>
    </row>
    <row r="12" spans="1:7" ht="12.75">
      <c r="A12" s="1"/>
      <c r="B12"/>
      <c r="C12" s="2"/>
      <c r="D12" s="2"/>
      <c r="E12" s="32"/>
      <c r="F12" s="32"/>
      <c r="G12" s="32"/>
    </row>
    <row r="13" spans="1:7" ht="12.75">
      <c r="A13" s="1" t="s">
        <v>24</v>
      </c>
      <c r="B13"/>
      <c r="C13" s="2"/>
      <c r="D13" s="2"/>
      <c r="E13" s="32"/>
      <c r="F13" s="32"/>
      <c r="G13" s="32"/>
    </row>
    <row r="14" spans="1:7" ht="12.75">
      <c r="A14"/>
      <c r="B14"/>
      <c r="C14" s="2"/>
      <c r="D14" s="2"/>
      <c r="E14" s="32"/>
      <c r="F14" s="32"/>
      <c r="G14" s="32"/>
    </row>
    <row r="15" spans="1:7" ht="12.75">
      <c r="A15" s="22" t="s">
        <v>25</v>
      </c>
      <c r="B15"/>
      <c r="C15" s="12">
        <v>28939</v>
      </c>
      <c r="D15" s="12">
        <v>17389</v>
      </c>
      <c r="E15" s="32"/>
      <c r="F15" s="32"/>
      <c r="G15" s="32"/>
    </row>
    <row r="16" spans="1:7" ht="12.75">
      <c r="A16" s="22" t="s">
        <v>26</v>
      </c>
      <c r="B16"/>
      <c r="C16" s="12">
        <v>513393</v>
      </c>
      <c r="D16" s="12">
        <v>445143</v>
      </c>
      <c r="E16" s="32"/>
      <c r="F16" s="32"/>
      <c r="G16" s="32"/>
    </row>
    <row r="17" spans="1:7" ht="12.75">
      <c r="A17" s="22" t="s">
        <v>27</v>
      </c>
      <c r="B17"/>
      <c r="C17" s="12">
        <v>107711</v>
      </c>
      <c r="D17" s="12">
        <v>60095</v>
      </c>
      <c r="E17" s="32"/>
      <c r="F17" s="32"/>
      <c r="G17" s="32"/>
    </row>
    <row r="18" spans="1:7" ht="12.75">
      <c r="A18" s="22" t="s">
        <v>28</v>
      </c>
      <c r="B18"/>
      <c r="C18" s="12">
        <v>616</v>
      </c>
      <c r="D18" s="12">
        <v>606</v>
      </c>
      <c r="E18" s="32"/>
      <c r="F18" s="32"/>
      <c r="G18" s="32"/>
    </row>
    <row r="19" spans="1:7" ht="12.75">
      <c r="A19" s="22" t="s">
        <v>29</v>
      </c>
      <c r="B19"/>
      <c r="C19" s="12">
        <v>304443</v>
      </c>
      <c r="D19" s="12">
        <v>277084</v>
      </c>
      <c r="E19" s="32"/>
      <c r="F19" s="32"/>
      <c r="G19" s="32"/>
    </row>
    <row r="20" spans="1:7" ht="12.75">
      <c r="A20" s="22" t="s">
        <v>30</v>
      </c>
      <c r="B20"/>
      <c r="C20" s="14">
        <v>7589</v>
      </c>
      <c r="D20" s="14">
        <v>95867</v>
      </c>
      <c r="E20" s="32"/>
      <c r="F20" s="32"/>
      <c r="G20" s="32"/>
    </row>
    <row r="21" spans="1:7" ht="18" customHeight="1">
      <c r="A21" s="1" t="s">
        <v>141</v>
      </c>
      <c r="B21"/>
      <c r="C21" s="12">
        <f>SUM(C15:C20)</f>
        <v>962691</v>
      </c>
      <c r="D21" s="12">
        <f>SUM(D15:D20)</f>
        <v>896184</v>
      </c>
      <c r="E21" s="32"/>
      <c r="F21" s="32"/>
      <c r="G21" s="32"/>
    </row>
    <row r="22" spans="1:7" ht="12.75">
      <c r="A22"/>
      <c r="B22"/>
      <c r="C22" s="33"/>
      <c r="D22" s="33"/>
      <c r="E22" s="32"/>
      <c r="F22" s="32"/>
      <c r="G22" s="32"/>
    </row>
    <row r="23" spans="1:7" ht="12.75">
      <c r="A23" s="1" t="s">
        <v>31</v>
      </c>
      <c r="B23"/>
      <c r="C23" s="33">
        <v>3631548</v>
      </c>
      <c r="D23" s="33">
        <v>3419729</v>
      </c>
      <c r="E23" s="32"/>
      <c r="F23" s="32"/>
      <c r="G23" s="32"/>
    </row>
    <row r="24" spans="1:7" ht="12.75">
      <c r="A24" s="22"/>
      <c r="B24"/>
      <c r="C24" s="33"/>
      <c r="D24" s="33"/>
      <c r="E24" s="32"/>
      <c r="F24" s="32"/>
      <c r="G24" s="32"/>
    </row>
    <row r="25" spans="1:7" s="20" customFormat="1" ht="24" customHeight="1" thickBot="1">
      <c r="A25" s="1" t="s">
        <v>32</v>
      </c>
      <c r="B25" s="1"/>
      <c r="C25" s="104">
        <f>SUM(C21:C23)</f>
        <v>4594239</v>
      </c>
      <c r="D25" s="104">
        <f>SUM(D21:D23)</f>
        <v>4315913</v>
      </c>
      <c r="E25" s="34"/>
      <c r="F25" s="34"/>
      <c r="G25" s="34"/>
    </row>
    <row r="26" spans="1:7" ht="12.75">
      <c r="A26"/>
      <c r="B26"/>
      <c r="C26" s="33"/>
      <c r="D26" s="33"/>
      <c r="E26" s="32"/>
      <c r="F26" s="32"/>
      <c r="G26" s="32"/>
    </row>
    <row r="27" spans="1:7" ht="12.75">
      <c r="A27" s="1" t="s">
        <v>33</v>
      </c>
      <c r="B27"/>
      <c r="C27" s="33"/>
      <c r="D27" s="33"/>
      <c r="E27" s="32"/>
      <c r="F27" s="32"/>
      <c r="G27" s="32"/>
    </row>
    <row r="28" spans="1:7" ht="12.75">
      <c r="A28"/>
      <c r="B28"/>
      <c r="C28" s="33"/>
      <c r="D28" s="33"/>
      <c r="E28" s="34"/>
      <c r="F28" s="34"/>
      <c r="G28" s="34"/>
    </row>
    <row r="29" spans="1:7" ht="12.75">
      <c r="A29" s="1" t="s">
        <v>142</v>
      </c>
      <c r="B29"/>
      <c r="C29" s="35"/>
      <c r="D29" s="35"/>
      <c r="E29" s="32"/>
      <c r="F29" s="32"/>
      <c r="G29" s="32"/>
    </row>
    <row r="30" spans="1:7" ht="12.75">
      <c r="A30"/>
      <c r="B30"/>
      <c r="C30" s="33"/>
      <c r="D30" s="33"/>
      <c r="E30" s="32"/>
      <c r="F30" s="32"/>
      <c r="G30" s="32"/>
    </row>
    <row r="31" spans="1:7" ht="12.75">
      <c r="A31" t="s">
        <v>34</v>
      </c>
      <c r="B31"/>
      <c r="C31" s="33">
        <v>223364</v>
      </c>
      <c r="D31" s="33">
        <v>212909</v>
      </c>
      <c r="E31" s="32"/>
      <c r="F31" s="32"/>
      <c r="G31" s="32"/>
    </row>
    <row r="32" spans="1:7" ht="12.75">
      <c r="A32" t="s">
        <v>35</v>
      </c>
      <c r="B32"/>
      <c r="C32" s="33">
        <v>112486</v>
      </c>
      <c r="D32" s="33">
        <v>74738</v>
      </c>
      <c r="E32" s="32"/>
      <c r="F32" s="32"/>
      <c r="G32" s="32"/>
    </row>
    <row r="33" spans="1:7" ht="12.75">
      <c r="A33" t="s">
        <v>36</v>
      </c>
      <c r="B33"/>
      <c r="C33" s="33">
        <v>120000</v>
      </c>
      <c r="D33" s="33">
        <v>120000</v>
      </c>
      <c r="E33" s="32"/>
      <c r="F33" s="32"/>
      <c r="G33" s="32"/>
    </row>
    <row r="34" spans="1:7" ht="12.75">
      <c r="A34" t="s">
        <v>163</v>
      </c>
      <c r="B34"/>
      <c r="C34" s="33">
        <v>37932</v>
      </c>
      <c r="D34" s="33">
        <v>47340</v>
      </c>
      <c r="E34" s="32"/>
      <c r="F34" s="32"/>
      <c r="G34" s="32"/>
    </row>
    <row r="35" spans="1:7" ht="12.75">
      <c r="A35" t="s">
        <v>164</v>
      </c>
      <c r="B35"/>
      <c r="C35" s="33">
        <v>20231</v>
      </c>
      <c r="D35" s="33">
        <v>6491</v>
      </c>
      <c r="E35" s="32"/>
      <c r="F35" s="32"/>
      <c r="G35" s="32"/>
    </row>
    <row r="36" spans="1:7" ht="12.75">
      <c r="A36" t="s">
        <v>37</v>
      </c>
      <c r="B36"/>
      <c r="C36" s="14">
        <v>49085</v>
      </c>
      <c r="D36" s="14">
        <v>48060</v>
      </c>
      <c r="E36" s="32"/>
      <c r="F36" s="32"/>
      <c r="G36" s="32"/>
    </row>
    <row r="37" spans="1:7" ht="18" customHeight="1">
      <c r="A37" s="1" t="s">
        <v>143</v>
      </c>
      <c r="B37"/>
      <c r="C37" s="33">
        <f>SUM(C31:C36)</f>
        <v>563098</v>
      </c>
      <c r="D37" s="33">
        <f>SUM(D31:D36)</f>
        <v>509538</v>
      </c>
      <c r="E37" s="32"/>
      <c r="F37" s="32"/>
      <c r="G37" s="32"/>
    </row>
    <row r="38" spans="1:7" ht="12.75">
      <c r="A38"/>
      <c r="B38"/>
      <c r="C38" s="33"/>
      <c r="D38" s="33"/>
      <c r="E38" s="32"/>
      <c r="F38" s="32"/>
      <c r="G38" s="32"/>
    </row>
    <row r="39" spans="1:7" ht="12.75">
      <c r="A39" s="113" t="s">
        <v>38</v>
      </c>
      <c r="B39" s="113"/>
      <c r="C39" s="33">
        <v>385200</v>
      </c>
      <c r="D39" s="33">
        <v>385973</v>
      </c>
      <c r="E39" s="32"/>
      <c r="F39" s="32"/>
      <c r="G39" s="32"/>
    </row>
    <row r="40" spans="1:7" ht="18" customHeight="1">
      <c r="A40"/>
      <c r="B40"/>
      <c r="C40" s="36">
        <f>SUM(C37:C39)</f>
        <v>948298</v>
      </c>
      <c r="D40" s="36">
        <f>SUM(D37:D39)</f>
        <v>895511</v>
      </c>
      <c r="E40" s="32"/>
      <c r="F40" s="32"/>
      <c r="G40" s="32"/>
    </row>
    <row r="41" spans="1:7" ht="12.75">
      <c r="A41"/>
      <c r="B41"/>
      <c r="C41" s="33"/>
      <c r="D41" s="33"/>
      <c r="E41" s="32"/>
      <c r="F41" s="32"/>
      <c r="G41" s="32"/>
    </row>
    <row r="42" spans="1:7" ht="12.75">
      <c r="A42" s="1" t="s">
        <v>39</v>
      </c>
      <c r="B42"/>
      <c r="C42" s="33"/>
      <c r="D42" s="33"/>
      <c r="E42" s="32"/>
      <c r="F42" s="32"/>
      <c r="G42" s="32"/>
    </row>
    <row r="43" spans="1:7" ht="12.75">
      <c r="A43" s="1"/>
      <c r="B43"/>
      <c r="C43" s="33"/>
      <c r="D43" s="33"/>
      <c r="E43" s="32"/>
      <c r="F43" s="32"/>
      <c r="G43" s="32"/>
    </row>
    <row r="44" spans="1:7" ht="12.75">
      <c r="A44" t="s">
        <v>40</v>
      </c>
      <c r="B44"/>
      <c r="C44" s="33">
        <f>184791</f>
        <v>184791</v>
      </c>
      <c r="D44" s="33">
        <v>134014</v>
      </c>
      <c r="E44" s="32"/>
      <c r="F44" s="32"/>
      <c r="G44" s="32"/>
    </row>
    <row r="45" spans="1:7" ht="12.75">
      <c r="A45" t="s">
        <v>41</v>
      </c>
      <c r="B45"/>
      <c r="C45" s="14">
        <f>3174564+1</f>
        <v>3174565</v>
      </c>
      <c r="D45" s="33">
        <v>2993976</v>
      </c>
      <c r="E45" s="32"/>
      <c r="F45" s="32"/>
      <c r="G45" s="32"/>
    </row>
    <row r="46" spans="1:7" ht="18" customHeight="1">
      <c r="A46"/>
      <c r="B46"/>
      <c r="C46" s="36">
        <f>SUM(C44:C45)</f>
        <v>3359356</v>
      </c>
      <c r="D46" s="36">
        <f>SUM(D44:D45)</f>
        <v>3127990</v>
      </c>
      <c r="E46" s="32"/>
      <c r="F46" s="32"/>
      <c r="G46" s="32"/>
    </row>
    <row r="47" spans="1:7" ht="12.75">
      <c r="A47"/>
      <c r="B47"/>
      <c r="C47" s="33"/>
      <c r="D47" s="33"/>
      <c r="E47" s="32"/>
      <c r="F47" s="32"/>
      <c r="G47" s="32"/>
    </row>
    <row r="48" spans="1:7" ht="12.75">
      <c r="A48" s="1" t="s">
        <v>42</v>
      </c>
      <c r="B48"/>
      <c r="C48" s="33"/>
      <c r="D48" s="33"/>
      <c r="E48" s="32"/>
      <c r="F48" s="32"/>
      <c r="G48" s="32"/>
    </row>
    <row r="49" spans="1:7" ht="12.75">
      <c r="A49"/>
      <c r="B49"/>
      <c r="C49" s="33"/>
      <c r="D49" s="33"/>
      <c r="E49" s="32"/>
      <c r="F49" s="32"/>
      <c r="G49" s="32"/>
    </row>
    <row r="50" spans="1:7" ht="12.75">
      <c r="A50" s="22" t="s">
        <v>43</v>
      </c>
      <c r="B50"/>
      <c r="C50" s="33">
        <f>'[1]BS - By Fund 30.09.2002'!AA101+'[1]BS - By Fund 30.09.2002'!AA102</f>
        <v>152176.87599999993</v>
      </c>
      <c r="D50" s="33">
        <v>149295</v>
      </c>
      <c r="E50" s="32"/>
      <c r="F50" s="32"/>
      <c r="G50" s="32"/>
    </row>
    <row r="51" spans="1:7" ht="12.75">
      <c r="A51" t="s">
        <v>44</v>
      </c>
      <c r="B51"/>
      <c r="C51" s="33">
        <f>'[1]BS - By Fund 30.09.2002'!AA103</f>
        <v>11744.389299999995</v>
      </c>
      <c r="D51" s="33">
        <v>1302</v>
      </c>
      <c r="E51" s="32"/>
      <c r="F51" s="32"/>
      <c r="G51" s="32"/>
    </row>
    <row r="52" spans="1:7" ht="12.75">
      <c r="A52" t="s">
        <v>45</v>
      </c>
      <c r="B52"/>
      <c r="C52" s="14">
        <v>120921</v>
      </c>
      <c r="D52" s="14">
        <f>132617+7465</f>
        <v>140082</v>
      </c>
      <c r="E52" s="32"/>
      <c r="F52" s="32"/>
      <c r="G52" s="32"/>
    </row>
    <row r="53" spans="1:7" ht="18" customHeight="1">
      <c r="A53"/>
      <c r="B53"/>
      <c r="C53" s="33">
        <f>SUM(C50:C52)</f>
        <v>284842.2652999999</v>
      </c>
      <c r="D53" s="33">
        <f>SUM(D50:D52)</f>
        <v>290679</v>
      </c>
      <c r="E53" s="32"/>
      <c r="F53" s="32"/>
      <c r="G53" s="32"/>
    </row>
    <row r="54" spans="1:7" ht="12.75">
      <c r="A54"/>
      <c r="B54"/>
      <c r="C54" s="33"/>
      <c r="D54" s="33"/>
      <c r="E54" s="32"/>
      <c r="F54" s="32"/>
      <c r="G54" s="32"/>
    </row>
    <row r="55" spans="1:7" ht="12.75">
      <c r="A55" t="s">
        <v>46</v>
      </c>
      <c r="B55"/>
      <c r="C55" s="33">
        <v>1743</v>
      </c>
      <c r="D55" s="33">
        <v>1733</v>
      </c>
      <c r="E55" s="32"/>
      <c r="F55" s="32"/>
      <c r="G55" s="32"/>
    </row>
    <row r="56" spans="1:7" ht="12.75">
      <c r="A56"/>
      <c r="B56"/>
      <c r="C56" s="33"/>
      <c r="D56" s="33"/>
      <c r="E56" s="32"/>
      <c r="F56" s="32"/>
      <c r="G56" s="32"/>
    </row>
    <row r="57" spans="1:7" ht="24" customHeight="1" thickBot="1">
      <c r="A57" s="113" t="s">
        <v>47</v>
      </c>
      <c r="B57" s="113"/>
      <c r="C57" s="104">
        <f>C40+C46+C53+C55</f>
        <v>4594239.2653</v>
      </c>
      <c r="D57" s="104">
        <f>D40+D46+D53+D55</f>
        <v>4315913</v>
      </c>
      <c r="E57" s="32"/>
      <c r="F57" s="32"/>
      <c r="G57" s="32"/>
    </row>
    <row r="58" spans="1:7" ht="12.75">
      <c r="A58"/>
      <c r="B58"/>
      <c r="C58" s="33"/>
      <c r="D58" s="33"/>
      <c r="E58" s="32"/>
      <c r="F58" s="32"/>
      <c r="G58" s="32"/>
    </row>
    <row r="59" spans="1:7" ht="12.75">
      <c r="A59" s="23" t="s">
        <v>48</v>
      </c>
      <c r="B59" s="23"/>
      <c r="C59" s="23">
        <f>C53/C50</f>
        <v>1.8717841553009673</v>
      </c>
      <c r="D59" s="23">
        <f>D53/D50</f>
        <v>1.947010951471918</v>
      </c>
      <c r="E59" s="32"/>
      <c r="F59" s="32"/>
      <c r="G59" s="32"/>
    </row>
    <row r="60" spans="1:7" ht="12.75">
      <c r="A60" s="23"/>
      <c r="B60" s="23"/>
      <c r="C60" s="23"/>
      <c r="D60" s="23"/>
      <c r="E60" s="32"/>
      <c r="F60" s="32"/>
      <c r="G60" s="32"/>
    </row>
    <row r="61" spans="1:7" ht="12.75">
      <c r="A61"/>
      <c r="B61"/>
      <c r="C61" s="12"/>
      <c r="D61" s="12"/>
      <c r="E61" s="32"/>
      <c r="F61" s="32"/>
      <c r="G61" s="32"/>
    </row>
    <row r="62" spans="1:7" ht="12">
      <c r="A62" s="113" t="s">
        <v>169</v>
      </c>
      <c r="B62" s="113"/>
      <c r="C62" s="113"/>
      <c r="D62" s="113"/>
      <c r="E62" s="113"/>
      <c r="F62" s="32"/>
      <c r="G62" s="32"/>
    </row>
    <row r="63" spans="1:7" ht="12">
      <c r="A63" s="113"/>
      <c r="B63" s="113"/>
      <c r="C63" s="113"/>
      <c r="D63" s="113"/>
      <c r="E63" s="113"/>
      <c r="F63" s="34"/>
      <c r="G63" s="34"/>
    </row>
    <row r="64" spans="1:7" ht="12.75">
      <c r="A64"/>
      <c r="B64"/>
      <c r="C64" s="12"/>
      <c r="D64" s="12"/>
      <c r="E64" s="32"/>
      <c r="F64" s="32"/>
      <c r="G64" s="32"/>
    </row>
    <row r="65" spans="1:7" ht="12.75">
      <c r="A65"/>
      <c r="B65"/>
      <c r="C65" s="12"/>
      <c r="D65" s="12"/>
      <c r="E65" s="37"/>
      <c r="F65" s="37"/>
      <c r="G65" s="37"/>
    </row>
    <row r="66" spans="1:7" ht="12.75">
      <c r="A66"/>
      <c r="B66"/>
      <c r="C66" s="12"/>
      <c r="D66" s="12"/>
      <c r="E66" s="32"/>
      <c r="F66" s="32"/>
      <c r="G66" s="32"/>
    </row>
    <row r="67" spans="1:7" ht="12.75">
      <c r="A67"/>
      <c r="B67"/>
      <c r="C67" s="12"/>
      <c r="D67" s="12"/>
      <c r="E67" s="32"/>
      <c r="F67" s="32"/>
      <c r="G67" s="32"/>
    </row>
    <row r="68" spans="1:7" ht="12.75">
      <c r="A68"/>
      <c r="B68"/>
      <c r="C68" s="12"/>
      <c r="D68" s="12"/>
      <c r="E68" s="32"/>
      <c r="F68" s="32"/>
      <c r="G68" s="32"/>
    </row>
    <row r="69" spans="1:7" ht="12.75">
      <c r="A69"/>
      <c r="B69"/>
      <c r="C69" s="12"/>
      <c r="D69" s="12"/>
      <c r="E69" s="32"/>
      <c r="F69" s="32"/>
      <c r="G69" s="32"/>
    </row>
    <row r="70" spans="1:7" ht="12.75">
      <c r="A70"/>
      <c r="B70"/>
      <c r="C70" s="12"/>
      <c r="D70" s="12"/>
      <c r="E70" s="32"/>
      <c r="F70" s="32"/>
      <c r="G70" s="32"/>
    </row>
    <row r="71" spans="1:7" ht="12.75">
      <c r="A71"/>
      <c r="B71"/>
      <c r="C71" s="12"/>
      <c r="D71" s="12"/>
      <c r="E71" s="32"/>
      <c r="F71" s="32"/>
      <c r="G71" s="32"/>
    </row>
    <row r="72" spans="1:7" ht="12.75">
      <c r="A72"/>
      <c r="B72"/>
      <c r="C72" s="12"/>
      <c r="D72" s="12"/>
      <c r="E72" s="32"/>
      <c r="F72" s="32"/>
      <c r="G72" s="32"/>
    </row>
    <row r="73" spans="1:7" ht="12.75">
      <c r="A73"/>
      <c r="B73"/>
      <c r="C73" s="12"/>
      <c r="D73" s="12"/>
      <c r="E73" s="32"/>
      <c r="F73" s="32"/>
      <c r="G73" s="32"/>
    </row>
    <row r="74" spans="1:7" ht="12">
      <c r="A74" s="24"/>
      <c r="B74" s="25"/>
      <c r="C74" s="25"/>
      <c r="D74" s="38"/>
      <c r="E74" s="32"/>
      <c r="F74" s="32"/>
      <c r="G74" s="32"/>
    </row>
    <row r="75" spans="1:7" ht="12">
      <c r="A75" s="24"/>
      <c r="B75" s="25"/>
      <c r="C75" s="25"/>
      <c r="D75" s="38"/>
      <c r="E75" s="39"/>
      <c r="F75" s="39"/>
      <c r="G75" s="39"/>
    </row>
    <row r="76" spans="1:7" ht="12">
      <c r="A76" s="26"/>
      <c r="B76" s="25"/>
      <c r="C76" s="25"/>
      <c r="D76" s="38"/>
      <c r="E76" s="39"/>
      <c r="F76" s="39"/>
      <c r="G76" s="39"/>
    </row>
    <row r="77" spans="1:7" ht="12">
      <c r="A77" s="26"/>
      <c r="B77" s="25"/>
      <c r="C77" s="25"/>
      <c r="D77" s="38"/>
      <c r="E77" s="39"/>
      <c r="F77" s="39"/>
      <c r="G77" s="39"/>
    </row>
    <row r="78" spans="1:7" ht="12">
      <c r="A78" s="26"/>
      <c r="B78" s="25"/>
      <c r="C78" s="25"/>
      <c r="D78" s="38"/>
      <c r="E78" s="39"/>
      <c r="F78" s="39"/>
      <c r="G78" s="39"/>
    </row>
    <row r="79" spans="1:7" ht="12">
      <c r="A79" s="27"/>
      <c r="D79" s="40"/>
      <c r="E79" s="41"/>
      <c r="F79" s="41"/>
      <c r="G79" s="41"/>
    </row>
    <row r="80" spans="1:7" ht="12">
      <c r="A80" s="27"/>
      <c r="D80" s="40"/>
      <c r="E80" s="41"/>
      <c r="F80" s="41"/>
      <c r="G80" s="41"/>
    </row>
    <row r="81" spans="1:7" ht="12">
      <c r="A81" s="27"/>
      <c r="D81" s="40"/>
      <c r="E81" s="41"/>
      <c r="F81" s="41"/>
      <c r="G81" s="41"/>
    </row>
    <row r="82" spans="1:7" ht="12">
      <c r="A82" s="27"/>
      <c r="D82" s="40"/>
      <c r="E82" s="41"/>
      <c r="F82" s="41"/>
      <c r="G82" s="41"/>
    </row>
    <row r="83" spans="1:7" ht="12">
      <c r="A83" s="27"/>
      <c r="D83" s="40"/>
      <c r="E83" s="41"/>
      <c r="F83" s="41"/>
      <c r="G83" s="41"/>
    </row>
    <row r="84" spans="1:7" ht="12">
      <c r="A84" s="27"/>
      <c r="D84" s="40"/>
      <c r="E84" s="41"/>
      <c r="F84" s="41"/>
      <c r="G84" s="41"/>
    </row>
    <row r="85" spans="1:7" ht="12">
      <c r="A85" s="27"/>
      <c r="D85" s="40"/>
      <c r="E85" s="41"/>
      <c r="F85" s="41"/>
      <c r="G85" s="41"/>
    </row>
    <row r="86" spans="1:7" ht="12">
      <c r="A86" s="27"/>
      <c r="D86" s="40"/>
      <c r="E86" s="41"/>
      <c r="F86" s="41"/>
      <c r="G86" s="41"/>
    </row>
    <row r="87" spans="1:7" ht="12">
      <c r="A87" s="27"/>
      <c r="D87" s="40"/>
      <c r="E87" s="41"/>
      <c r="F87" s="41"/>
      <c r="G87" s="41"/>
    </row>
    <row r="88" spans="1:7" ht="12">
      <c r="A88" s="27"/>
      <c r="D88" s="40"/>
      <c r="E88" s="41"/>
      <c r="F88" s="41"/>
      <c r="G88" s="41"/>
    </row>
    <row r="89" spans="1:7" ht="12">
      <c r="A89" s="27"/>
      <c r="D89" s="40"/>
      <c r="E89" s="41"/>
      <c r="F89" s="41"/>
      <c r="G89" s="41"/>
    </row>
    <row r="90" spans="1:7" ht="12">
      <c r="A90" s="27"/>
      <c r="D90" s="40"/>
      <c r="E90" s="41"/>
      <c r="F90" s="41"/>
      <c r="G90" s="41"/>
    </row>
    <row r="91" spans="1:7" ht="12">
      <c r="A91" s="27"/>
      <c r="D91" s="40"/>
      <c r="E91" s="41"/>
      <c r="F91" s="41"/>
      <c r="G91" s="41"/>
    </row>
    <row r="92" spans="1:7" ht="12">
      <c r="A92" s="27"/>
      <c r="D92" s="40"/>
      <c r="E92" s="41"/>
      <c r="F92" s="41"/>
      <c r="G92" s="41"/>
    </row>
    <row r="93" spans="1:7" ht="12">
      <c r="A93" s="27"/>
      <c r="D93" s="40"/>
      <c r="E93" s="41"/>
      <c r="F93" s="41"/>
      <c r="G93" s="41"/>
    </row>
    <row r="94" spans="1:7" ht="12">
      <c r="A94" s="27"/>
      <c r="D94" s="40"/>
      <c r="E94" s="41"/>
      <c r="F94" s="41"/>
      <c r="G94" s="41"/>
    </row>
    <row r="95" spans="1:7" ht="12">
      <c r="A95" s="27"/>
      <c r="D95" s="40"/>
      <c r="E95" s="41"/>
      <c r="F95" s="41"/>
      <c r="G95" s="41"/>
    </row>
    <row r="96" spans="1:7" ht="12">
      <c r="A96" s="27"/>
      <c r="D96" s="40"/>
      <c r="E96" s="41"/>
      <c r="F96" s="41"/>
      <c r="G96" s="41"/>
    </row>
    <row r="97" spans="1:7" ht="12">
      <c r="A97" s="27"/>
      <c r="D97" s="40"/>
      <c r="E97" s="41"/>
      <c r="F97" s="41"/>
      <c r="G97" s="41"/>
    </row>
    <row r="98" spans="1:7" ht="12">
      <c r="A98" s="27"/>
      <c r="D98" s="40"/>
      <c r="E98" s="41"/>
      <c r="F98" s="41"/>
      <c r="G98" s="41"/>
    </row>
    <row r="99" spans="1:7" ht="12">
      <c r="A99" s="27"/>
      <c r="D99" s="40"/>
      <c r="E99" s="41"/>
      <c r="F99" s="41"/>
      <c r="G99" s="41"/>
    </row>
    <row r="100" spans="1:7" ht="12">
      <c r="A100" s="27"/>
      <c r="D100" s="40"/>
      <c r="E100" s="41"/>
      <c r="F100" s="41"/>
      <c r="G100" s="41"/>
    </row>
    <row r="101" spans="1:7" ht="12">
      <c r="A101" s="27"/>
      <c r="D101" s="40"/>
      <c r="E101" s="41"/>
      <c r="F101" s="41"/>
      <c r="G101" s="41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7"/>
    </row>
    <row r="109" ht="12">
      <c r="A109" s="27"/>
    </row>
    <row r="110" ht="12">
      <c r="A110" s="27"/>
    </row>
    <row r="111" ht="12">
      <c r="A111" s="27"/>
    </row>
    <row r="112" ht="12">
      <c r="A112" s="27"/>
    </row>
    <row r="113" ht="12">
      <c r="A113" s="27"/>
    </row>
    <row r="114" ht="12">
      <c r="A114" s="27"/>
    </row>
    <row r="115" ht="12">
      <c r="A115" s="27"/>
    </row>
    <row r="116" ht="12">
      <c r="A116" s="27"/>
    </row>
  </sheetData>
  <mergeCells count="4">
    <mergeCell ref="A39:B39"/>
    <mergeCell ref="A57:B57"/>
    <mergeCell ref="A62:E63"/>
    <mergeCell ref="A3:E4"/>
  </mergeCells>
  <printOptions/>
  <pageMargins left="0.75" right="0.75" top="1" bottom="1" header="0.5" footer="0.5"/>
  <pageSetup fitToHeight="1" fitToWidth="1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="75" zoomScaleNormal="75" zoomScaleSheetLayoutView="75" workbookViewId="0" topLeftCell="A31">
      <selection activeCell="A31" sqref="A31"/>
    </sheetView>
  </sheetViews>
  <sheetFormatPr defaultColWidth="9.140625" defaultRowHeight="12.75"/>
  <cols>
    <col min="2" max="2" width="40.421875" style="0" customWidth="1"/>
    <col min="3" max="3" width="14.140625" style="0" customWidth="1"/>
    <col min="4" max="4" width="13.57421875" style="0" customWidth="1"/>
    <col min="5" max="6" width="9.140625" style="0" hidden="1" customWidth="1"/>
  </cols>
  <sheetData>
    <row r="1" ht="12.75">
      <c r="A1" s="1" t="s">
        <v>0</v>
      </c>
    </row>
    <row r="2" ht="12.75">
      <c r="A2" s="1"/>
    </row>
    <row r="3" spans="1:6" ht="12.75">
      <c r="A3" s="111" t="s">
        <v>147</v>
      </c>
      <c r="B3" s="115"/>
      <c r="C3" s="115"/>
      <c r="D3" s="115"/>
      <c r="E3" s="115"/>
      <c r="F3" s="115"/>
    </row>
    <row r="4" spans="1:6" ht="12.75">
      <c r="A4" s="115"/>
      <c r="B4" s="115"/>
      <c r="C4" s="115"/>
      <c r="D4" s="115"/>
      <c r="E4" s="115"/>
      <c r="F4" s="115"/>
    </row>
    <row r="5" spans="1:6" ht="12.75">
      <c r="A5" s="97"/>
      <c r="B5" s="97"/>
      <c r="C5" s="97"/>
      <c r="D5" s="97"/>
      <c r="E5" s="97"/>
      <c r="F5" s="97"/>
    </row>
    <row r="6" ht="12.75">
      <c r="A6" s="1" t="s">
        <v>53</v>
      </c>
    </row>
    <row r="7" spans="3:4" ht="12.75">
      <c r="C7" s="10" t="s">
        <v>49</v>
      </c>
      <c r="D7" s="10" t="s">
        <v>49</v>
      </c>
    </row>
    <row r="8" spans="3:4" ht="12.75">
      <c r="C8" s="10" t="s">
        <v>125</v>
      </c>
      <c r="D8" s="10" t="s">
        <v>51</v>
      </c>
    </row>
    <row r="9" spans="3:4" ht="12.75">
      <c r="C9" s="7"/>
      <c r="D9" s="10" t="s">
        <v>52</v>
      </c>
    </row>
    <row r="10" spans="3:4" ht="12.75">
      <c r="C10" s="103" t="s">
        <v>4</v>
      </c>
      <c r="D10" s="103" t="s">
        <v>4</v>
      </c>
    </row>
    <row r="11" spans="1:4" ht="12.75">
      <c r="A11" s="1" t="s">
        <v>23</v>
      </c>
      <c r="C11" s="2"/>
      <c r="D11" s="2"/>
    </row>
    <row r="12" spans="1:4" ht="12.75">
      <c r="A12" s="1"/>
      <c r="C12" s="2"/>
      <c r="D12" s="2"/>
    </row>
    <row r="13" spans="1:4" ht="12.75">
      <c r="A13" s="22" t="s">
        <v>25</v>
      </c>
      <c r="C13" s="12">
        <v>41060</v>
      </c>
      <c r="D13" s="12">
        <v>36704</v>
      </c>
    </row>
    <row r="14" spans="1:4" ht="12.75">
      <c r="A14" s="22" t="s">
        <v>26</v>
      </c>
      <c r="C14" s="12">
        <v>2914657</v>
      </c>
      <c r="D14" s="12">
        <v>2839715</v>
      </c>
    </row>
    <row r="15" spans="1:4" ht="12.75">
      <c r="A15" s="22" t="s">
        <v>27</v>
      </c>
      <c r="C15" s="12">
        <v>560391</v>
      </c>
      <c r="D15" s="12">
        <v>433318</v>
      </c>
    </row>
    <row r="16" spans="1:4" ht="12.75">
      <c r="A16" s="22" t="s">
        <v>29</v>
      </c>
      <c r="C16" s="12">
        <v>100260</v>
      </c>
      <c r="D16" s="12">
        <v>84533</v>
      </c>
    </row>
    <row r="17" spans="1:4" ht="12.75">
      <c r="A17" s="22" t="s">
        <v>30</v>
      </c>
      <c r="C17" s="33">
        <v>15180</v>
      </c>
      <c r="D17" s="33">
        <v>25459</v>
      </c>
    </row>
    <row r="18" spans="1:4" ht="12.75">
      <c r="A18" s="22"/>
      <c r="C18" s="33"/>
      <c r="D18" s="33"/>
    </row>
    <row r="19" spans="1:4" ht="27" customHeight="1" thickBot="1">
      <c r="A19" s="1" t="s">
        <v>54</v>
      </c>
      <c r="C19" s="104">
        <f>SUM(C13:C17)</f>
        <v>3631548</v>
      </c>
      <c r="D19" s="104">
        <f>SUM(D13:D17)</f>
        <v>3419729</v>
      </c>
    </row>
    <row r="20" spans="3:5" ht="12.75">
      <c r="C20" s="33"/>
      <c r="D20" s="33"/>
      <c r="E20" s="43"/>
    </row>
    <row r="21" spans="1:5" ht="12.75">
      <c r="A21" s="1" t="s">
        <v>33</v>
      </c>
      <c r="C21" s="33"/>
      <c r="D21" s="33"/>
      <c r="E21" s="43"/>
    </row>
    <row r="22" spans="3:5" ht="12.75">
      <c r="C22" s="33"/>
      <c r="D22" s="33"/>
      <c r="E22" s="43"/>
    </row>
    <row r="23" spans="1:5" ht="12.75">
      <c r="A23" t="s">
        <v>34</v>
      </c>
      <c r="C23" s="33">
        <v>24493</v>
      </c>
      <c r="D23" s="33">
        <v>25115</v>
      </c>
      <c r="E23" s="43"/>
    </row>
    <row r="24" spans="1:5" ht="12.75">
      <c r="A24" t="s">
        <v>35</v>
      </c>
      <c r="C24" s="33">
        <f>357049-1-6319</f>
        <v>350729</v>
      </c>
      <c r="D24" s="33">
        <v>348071</v>
      </c>
      <c r="E24" s="43"/>
    </row>
    <row r="25" spans="1:5" ht="12.75">
      <c r="A25" t="s">
        <v>37</v>
      </c>
      <c r="C25" s="33">
        <v>3659</v>
      </c>
      <c r="D25" s="33">
        <v>6308</v>
      </c>
      <c r="E25" s="43"/>
    </row>
    <row r="26" spans="1:5" ht="12.75">
      <c r="A26" t="s">
        <v>55</v>
      </c>
      <c r="C26" s="33">
        <f>6319</f>
        <v>6319</v>
      </c>
      <c r="D26" s="33">
        <v>6479</v>
      </c>
      <c r="E26" s="43"/>
    </row>
    <row r="27" spans="3:5" ht="12.75">
      <c r="C27" s="14"/>
      <c r="D27" s="14"/>
      <c r="E27" s="43"/>
    </row>
    <row r="28" spans="1:5" ht="18" customHeight="1">
      <c r="A28" t="s">
        <v>139</v>
      </c>
      <c r="C28" s="33">
        <f>SUM(C23:C26)</f>
        <v>385200</v>
      </c>
      <c r="D28" s="33">
        <f>SUM(D23:D26)</f>
        <v>385973</v>
      </c>
      <c r="E28" s="43"/>
    </row>
    <row r="29" spans="3:5" ht="12.75">
      <c r="C29" s="33"/>
      <c r="D29" s="33"/>
      <c r="E29" s="43"/>
    </row>
    <row r="30" spans="1:5" ht="12.75">
      <c r="A30" s="22" t="s">
        <v>165</v>
      </c>
      <c r="C30" s="44">
        <f>71784-1</f>
        <v>71783</v>
      </c>
      <c r="D30" s="33">
        <v>39780</v>
      </c>
      <c r="E30" s="43"/>
    </row>
    <row r="31" spans="1:5" ht="12.75">
      <c r="A31" s="22"/>
      <c r="C31" s="33"/>
      <c r="D31" s="33"/>
      <c r="E31" s="43"/>
    </row>
    <row r="32" spans="1:5" ht="18" customHeight="1">
      <c r="A32" s="1" t="s">
        <v>140</v>
      </c>
      <c r="C32" s="45">
        <f>SUM(C28:C30)</f>
        <v>456983</v>
      </c>
      <c r="D32" s="45">
        <f>SUM(D28:D30)</f>
        <v>425753</v>
      </c>
      <c r="E32" s="43"/>
    </row>
    <row r="33" spans="3:5" ht="12.75">
      <c r="C33" s="33"/>
      <c r="D33" s="33"/>
      <c r="E33" s="43"/>
    </row>
    <row r="34" spans="1:5" ht="12.75">
      <c r="A34" s="22" t="s">
        <v>56</v>
      </c>
      <c r="C34" s="44">
        <f>3174564+1</f>
        <v>3174565</v>
      </c>
      <c r="D34" s="33">
        <v>2993976</v>
      </c>
      <c r="E34" s="43"/>
    </row>
    <row r="35" spans="3:5" ht="12.75">
      <c r="C35" s="33"/>
      <c r="D35" s="33"/>
      <c r="E35" s="43"/>
    </row>
    <row r="36" spans="1:5" ht="26.25" customHeight="1" thickBot="1">
      <c r="A36" s="113" t="s">
        <v>57</v>
      </c>
      <c r="B36" s="113"/>
      <c r="C36" s="104">
        <f>SUM(C32:C35)</f>
        <v>3631548</v>
      </c>
      <c r="D36" s="104">
        <f>SUM(D32:D35)</f>
        <v>3419729</v>
      </c>
      <c r="E36" s="43"/>
    </row>
    <row r="37" spans="3:5" ht="12.75">
      <c r="C37" s="33"/>
      <c r="D37" s="33"/>
      <c r="E37" s="43"/>
    </row>
    <row r="38" spans="3:5" ht="12.75">
      <c r="C38" s="33"/>
      <c r="D38" s="33"/>
      <c r="E38" s="43"/>
    </row>
    <row r="39" spans="3:5" ht="12.75">
      <c r="C39" s="33"/>
      <c r="D39" s="33"/>
      <c r="E39" s="43"/>
    </row>
    <row r="40" spans="1:6" ht="12.75">
      <c r="A40" s="113" t="s">
        <v>138</v>
      </c>
      <c r="B40" s="113"/>
      <c r="C40" s="113"/>
      <c r="D40" s="113"/>
      <c r="E40" s="113"/>
      <c r="F40" s="113"/>
    </row>
    <row r="41" spans="1:6" ht="12.75">
      <c r="A41" s="113"/>
      <c r="B41" s="113"/>
      <c r="C41" s="113"/>
      <c r="D41" s="113"/>
      <c r="E41" s="113"/>
      <c r="F41" s="113"/>
    </row>
    <row r="43" ht="12.75">
      <c r="C43" s="15"/>
    </row>
  </sheetData>
  <mergeCells count="3">
    <mergeCell ref="A36:B36"/>
    <mergeCell ref="A3:F4"/>
    <mergeCell ref="A40:F41"/>
  </mergeCells>
  <printOptions/>
  <pageMargins left="0.75" right="0.75" top="1" bottom="1" header="0.5" footer="0.5"/>
  <pageSetup fitToHeight="1" fitToWidth="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75" zoomScaleSheetLayoutView="75" workbookViewId="0" topLeftCell="A32">
      <selection activeCell="A34" sqref="A34"/>
    </sheetView>
  </sheetViews>
  <sheetFormatPr defaultColWidth="9.140625" defaultRowHeight="12.75"/>
  <cols>
    <col min="1" max="1" width="42.140625" style="0" customWidth="1"/>
    <col min="2" max="3" width="13.8515625" style="0" bestFit="1" customWidth="1"/>
    <col min="4" max="4" width="1.8515625" style="0" customWidth="1"/>
    <col min="5" max="6" width="13.8515625" style="0" bestFit="1" customWidth="1"/>
    <col min="7" max="7" width="2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2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 customHeight="1">
      <c r="A3" s="111" t="s">
        <v>147</v>
      </c>
      <c r="B3" s="115"/>
      <c r="C3" s="115"/>
      <c r="D3" s="115"/>
      <c r="E3" s="115"/>
      <c r="F3" s="115"/>
      <c r="G3" s="46"/>
      <c r="H3" s="47"/>
      <c r="I3" s="47"/>
    </row>
    <row r="4" spans="1:9" ht="12.75">
      <c r="A4" s="115"/>
      <c r="B4" s="115"/>
      <c r="C4" s="115"/>
      <c r="D4" s="115"/>
      <c r="E4" s="115"/>
      <c r="F4" s="115"/>
      <c r="G4" s="46"/>
      <c r="H4" s="47"/>
      <c r="I4" s="47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1" t="s">
        <v>58</v>
      </c>
      <c r="B6" s="6"/>
      <c r="C6" s="6"/>
      <c r="D6" s="1"/>
      <c r="E6" s="1"/>
      <c r="F6" s="1"/>
      <c r="G6" s="1"/>
      <c r="H6" s="2"/>
      <c r="I6" s="1"/>
    </row>
    <row r="7" spans="1:7" ht="12.75">
      <c r="A7" s="1"/>
      <c r="B7" s="1"/>
      <c r="C7" s="1"/>
      <c r="D7" s="1"/>
      <c r="E7" s="2"/>
      <c r="F7" s="1"/>
      <c r="G7" s="1"/>
    </row>
    <row r="8" spans="1:7" ht="12.75">
      <c r="A8" s="1"/>
      <c r="B8" s="116" t="s">
        <v>124</v>
      </c>
      <c r="C8" s="116"/>
      <c r="D8" s="10"/>
      <c r="E8" s="116" t="s">
        <v>126</v>
      </c>
      <c r="F8" s="116"/>
      <c r="G8" s="2"/>
    </row>
    <row r="9" spans="1:7" ht="12.75">
      <c r="A9" s="2"/>
      <c r="B9" s="10" t="s">
        <v>125</v>
      </c>
      <c r="C9" s="48" t="s">
        <v>51</v>
      </c>
      <c r="D9" s="10"/>
      <c r="E9" s="10" t="str">
        <f>+B9</f>
        <v>31.12.2002</v>
      </c>
      <c r="F9" s="10" t="str">
        <f>+C9</f>
        <v>31.12.2001</v>
      </c>
      <c r="G9" s="10"/>
    </row>
    <row r="10" spans="1:7" ht="12.75">
      <c r="A10" s="2"/>
      <c r="B10" s="10"/>
      <c r="C10" s="10" t="s">
        <v>52</v>
      </c>
      <c r="D10" s="10"/>
      <c r="E10" s="10"/>
      <c r="F10" s="10" t="s">
        <v>52</v>
      </c>
      <c r="G10" s="10"/>
    </row>
    <row r="11" spans="1:7" ht="12.75">
      <c r="A11" s="2"/>
      <c r="B11" s="98" t="s">
        <v>4</v>
      </c>
      <c r="C11" s="99" t="str">
        <f>+B11</f>
        <v>RM'000</v>
      </c>
      <c r="D11" s="22"/>
      <c r="E11" s="98" t="str">
        <f>+C11</f>
        <v>RM'000</v>
      </c>
      <c r="F11" s="98" t="str">
        <f>+E11</f>
        <v>RM'000</v>
      </c>
      <c r="G11" s="48"/>
    </row>
    <row r="12" spans="1:7" ht="12.75">
      <c r="A12" s="22"/>
      <c r="B12" s="10"/>
      <c r="C12" s="48"/>
      <c r="D12" s="22"/>
      <c r="E12" s="10"/>
      <c r="F12" s="10"/>
      <c r="G12" s="10"/>
    </row>
    <row r="13" spans="1:7" ht="13.5" thickBot="1">
      <c r="A13" s="1" t="s">
        <v>59</v>
      </c>
      <c r="B13" s="101">
        <v>444472</v>
      </c>
      <c r="C13" s="100">
        <v>500422</v>
      </c>
      <c r="D13" s="49"/>
      <c r="E13" s="101">
        <v>1449261</v>
      </c>
      <c r="F13" s="100">
        <v>2280043</v>
      </c>
      <c r="G13" s="50"/>
    </row>
    <row r="14" spans="1:7" ht="12.75">
      <c r="A14" s="22"/>
      <c r="B14" s="49"/>
      <c r="C14" s="50"/>
      <c r="D14" s="49"/>
      <c r="E14" s="49"/>
      <c r="F14" s="50"/>
      <c r="G14" s="50"/>
    </row>
    <row r="15" spans="1:7" ht="12.75">
      <c r="A15" s="22" t="s">
        <v>134</v>
      </c>
      <c r="B15" s="49"/>
      <c r="C15" s="50"/>
      <c r="D15" s="49"/>
      <c r="E15" s="49"/>
      <c r="F15" s="50"/>
      <c r="G15" s="50"/>
    </row>
    <row r="16" spans="1:7" ht="12.75">
      <c r="A16" s="51" t="s">
        <v>60</v>
      </c>
      <c r="B16" s="49">
        <v>11516</v>
      </c>
      <c r="C16" s="50">
        <v>4082</v>
      </c>
      <c r="D16" s="49"/>
      <c r="E16" s="49">
        <v>17516</v>
      </c>
      <c r="F16" s="50">
        <v>11247</v>
      </c>
      <c r="G16" s="50"/>
    </row>
    <row r="17" spans="1:7" ht="12.75">
      <c r="A17" s="51" t="s">
        <v>61</v>
      </c>
      <c r="B17" s="49">
        <v>45928</v>
      </c>
      <c r="C17" s="50">
        <v>39221</v>
      </c>
      <c r="D17" s="49"/>
      <c r="E17" s="49">
        <v>45928</v>
      </c>
      <c r="F17" s="50">
        <v>39221</v>
      </c>
      <c r="G17" s="50"/>
    </row>
    <row r="18" spans="1:7" ht="12.75">
      <c r="A18" s="51"/>
      <c r="B18" s="49"/>
      <c r="C18" s="50"/>
      <c r="D18" s="49"/>
      <c r="E18" s="49"/>
      <c r="F18" s="50"/>
      <c r="G18" s="50"/>
    </row>
    <row r="19" spans="1:7" ht="12.75">
      <c r="A19" s="1" t="s">
        <v>148</v>
      </c>
      <c r="B19" s="52">
        <v>-5480</v>
      </c>
      <c r="C19" s="53">
        <v>-270</v>
      </c>
      <c r="D19" s="49"/>
      <c r="E19" s="52">
        <v>-502</v>
      </c>
      <c r="F19" s="53">
        <v>6092</v>
      </c>
      <c r="G19" s="50"/>
    </row>
    <row r="20" spans="1:7" ht="12.75">
      <c r="A20" s="22"/>
      <c r="B20" s="49"/>
      <c r="C20" s="50"/>
      <c r="D20" s="49"/>
      <c r="E20" s="49"/>
      <c r="F20" s="50"/>
      <c r="G20" s="50"/>
    </row>
    <row r="21" spans="1:7" ht="12.75">
      <c r="A21" s="1" t="s">
        <v>135</v>
      </c>
      <c r="B21" s="49">
        <f>SUM(B16:B19)</f>
        <v>51964</v>
      </c>
      <c r="C21" s="49">
        <f>SUM(C16:C19)</f>
        <v>43033</v>
      </c>
      <c r="D21" s="49"/>
      <c r="E21" s="49">
        <f>SUM(E16:E19)</f>
        <v>62942</v>
      </c>
      <c r="F21" s="49">
        <f>SUM(F16:F19)</f>
        <v>56560</v>
      </c>
      <c r="G21" s="50"/>
    </row>
    <row r="22" spans="1:7" ht="12.75">
      <c r="A22" s="22"/>
      <c r="B22" s="49"/>
      <c r="C22" s="49"/>
      <c r="D22" s="49"/>
      <c r="E22" s="49"/>
      <c r="F22" s="49"/>
      <c r="G22" s="50"/>
    </row>
    <row r="23" spans="1:7" ht="12.75">
      <c r="A23" s="22" t="s">
        <v>136</v>
      </c>
      <c r="B23" s="49">
        <v>-3420</v>
      </c>
      <c r="C23" s="49">
        <v>-3397</v>
      </c>
      <c r="D23" s="49"/>
      <c r="E23" s="49">
        <v>-13235</v>
      </c>
      <c r="F23" s="49">
        <v>-9345</v>
      </c>
      <c r="G23" s="50"/>
    </row>
    <row r="24" spans="1:7" ht="12.75">
      <c r="A24" s="22"/>
      <c r="B24" s="49"/>
      <c r="C24" s="49"/>
      <c r="D24" s="49"/>
      <c r="E24" s="49"/>
      <c r="F24" s="49"/>
      <c r="G24" s="50"/>
    </row>
    <row r="25" spans="1:7" ht="12.75">
      <c r="A25" s="22" t="s">
        <v>137</v>
      </c>
      <c r="B25" s="52">
        <v>88</v>
      </c>
      <c r="C25" s="52">
        <v>-274</v>
      </c>
      <c r="D25" s="49"/>
      <c r="E25" s="52">
        <v>265</v>
      </c>
      <c r="F25" s="52">
        <v>-258</v>
      </c>
      <c r="G25" s="50"/>
    </row>
    <row r="26" spans="1:7" ht="12.75">
      <c r="A26" s="22"/>
      <c r="B26" s="49"/>
      <c r="C26" s="49"/>
      <c r="D26" s="49"/>
      <c r="E26" s="49"/>
      <c r="F26" s="49"/>
      <c r="G26" s="50"/>
    </row>
    <row r="27" spans="1:7" ht="12.75">
      <c r="A27" s="1" t="s">
        <v>62</v>
      </c>
      <c r="B27" s="49">
        <f>SUM(B21:B25)</f>
        <v>48632</v>
      </c>
      <c r="C27" s="49">
        <f>SUM(C21:C25)</f>
        <v>39362</v>
      </c>
      <c r="D27" s="49"/>
      <c r="E27" s="49">
        <f>SUM(E21:E25)</f>
        <v>49972</v>
      </c>
      <c r="F27" s="49">
        <f>SUM(F21:F25)</f>
        <v>46957</v>
      </c>
      <c r="G27" s="50"/>
    </row>
    <row r="28" spans="1:7" ht="12.75">
      <c r="A28" s="22"/>
      <c r="B28" s="49"/>
      <c r="C28" s="50"/>
      <c r="D28" s="49"/>
      <c r="E28" s="49"/>
      <c r="F28" s="50"/>
      <c r="G28" s="50"/>
    </row>
    <row r="29" spans="1:7" ht="12.75">
      <c r="A29" s="22" t="s">
        <v>63</v>
      </c>
      <c r="B29" s="52">
        <v>-27342</v>
      </c>
      <c r="C29" s="53">
        <v>-26543</v>
      </c>
      <c r="D29" s="49"/>
      <c r="E29" s="52">
        <v>-29894</v>
      </c>
      <c r="F29" s="53">
        <v>-29952</v>
      </c>
      <c r="G29" s="50"/>
    </row>
    <row r="30" spans="1:7" ht="12.75">
      <c r="A30" s="22"/>
      <c r="B30" s="54"/>
      <c r="C30" s="55"/>
      <c r="D30" s="49"/>
      <c r="E30" s="54"/>
      <c r="F30" s="55"/>
      <c r="G30" s="50"/>
    </row>
    <row r="31" spans="1:7" ht="12.75">
      <c r="A31" s="1" t="s">
        <v>64</v>
      </c>
      <c r="B31" s="49">
        <f>SUM(B27:B29)</f>
        <v>21290</v>
      </c>
      <c r="C31" s="49">
        <f>SUM(C27:C29)</f>
        <v>12819</v>
      </c>
      <c r="D31" s="49"/>
      <c r="E31" s="49">
        <f>SUM(E27:E29)</f>
        <v>20078</v>
      </c>
      <c r="F31" s="49">
        <f>SUM(F27:F29)</f>
        <v>17005</v>
      </c>
      <c r="G31" s="50"/>
    </row>
    <row r="32" spans="1:7" ht="12.75">
      <c r="A32" s="22"/>
      <c r="B32" s="50"/>
      <c r="C32" s="50"/>
      <c r="D32" s="49"/>
      <c r="E32" s="50"/>
      <c r="F32" s="50"/>
      <c r="G32" s="50"/>
    </row>
    <row r="33" spans="1:7" ht="12.75">
      <c r="A33" s="22" t="s">
        <v>65</v>
      </c>
      <c r="B33" s="53">
        <v>331</v>
      </c>
      <c r="C33" s="53">
        <v>111</v>
      </c>
      <c r="D33" s="49"/>
      <c r="E33" s="53">
        <v>761</v>
      </c>
      <c r="F33" s="53">
        <v>111</v>
      </c>
      <c r="G33" s="50"/>
    </row>
    <row r="34" spans="1:7" ht="12.75">
      <c r="A34" s="22"/>
      <c r="B34" s="55"/>
      <c r="C34" s="55"/>
      <c r="D34" s="54"/>
      <c r="E34" s="55"/>
      <c r="F34" s="55"/>
      <c r="G34" s="50"/>
    </row>
    <row r="35" spans="1:7" ht="13.5" thickBot="1">
      <c r="A35" s="1" t="s">
        <v>149</v>
      </c>
      <c r="B35" s="101">
        <f>+B31+B33</f>
        <v>21621</v>
      </c>
      <c r="C35" s="101">
        <f>+C31+C33</f>
        <v>12930</v>
      </c>
      <c r="D35" s="49"/>
      <c r="E35" s="101">
        <f>+E31+E33</f>
        <v>20839</v>
      </c>
      <c r="F35" s="101">
        <f>+F31+F33</f>
        <v>17116</v>
      </c>
      <c r="G35" s="49"/>
    </row>
    <row r="36" spans="1:7" ht="12.75">
      <c r="A36" s="57"/>
      <c r="B36" s="58"/>
      <c r="C36" s="49"/>
      <c r="D36" s="49"/>
      <c r="E36" s="49"/>
      <c r="F36" s="49"/>
      <c r="G36" s="49"/>
    </row>
    <row r="37" spans="1:7" ht="12.75">
      <c r="A37" s="102" t="s">
        <v>66</v>
      </c>
      <c r="B37" s="49"/>
      <c r="C37" s="49"/>
      <c r="D37" s="49"/>
      <c r="E37" s="49"/>
      <c r="F37" s="49"/>
      <c r="G37" s="49"/>
    </row>
    <row r="38" spans="1:7" ht="12.75">
      <c r="A38" s="59" t="s">
        <v>67</v>
      </c>
      <c r="B38" s="60">
        <v>14.21</v>
      </c>
      <c r="C38" s="60">
        <v>8.66</v>
      </c>
      <c r="D38" s="49"/>
      <c r="E38" s="60">
        <v>13.8</v>
      </c>
      <c r="F38" s="60">
        <v>11.46</v>
      </c>
      <c r="G38" s="49"/>
    </row>
    <row r="39" spans="1:7" ht="12.75">
      <c r="A39" s="51" t="s">
        <v>68</v>
      </c>
      <c r="B39" s="60">
        <v>14.21</v>
      </c>
      <c r="C39" s="60">
        <v>8.66</v>
      </c>
      <c r="D39" s="49"/>
      <c r="E39" s="60">
        <v>13.8</v>
      </c>
      <c r="F39" s="60">
        <v>11.46</v>
      </c>
      <c r="G39" s="49"/>
    </row>
    <row r="40" spans="1:7" ht="12.75">
      <c r="A40" s="61"/>
      <c r="B40" s="62"/>
      <c r="C40" s="63"/>
      <c r="D40" s="49"/>
      <c r="E40" s="62"/>
      <c r="F40" s="63"/>
      <c r="G40" s="63"/>
    </row>
    <row r="41" spans="1:7" ht="12.75">
      <c r="A41" s="22"/>
      <c r="B41" s="49"/>
      <c r="C41" s="50"/>
      <c r="D41" s="49"/>
      <c r="E41" s="50"/>
      <c r="F41" s="50"/>
      <c r="G41" s="50"/>
    </row>
    <row r="42" spans="1:7" ht="12.75">
      <c r="A42" s="1" t="s">
        <v>69</v>
      </c>
      <c r="B42" s="49"/>
      <c r="C42" s="50"/>
      <c r="D42" s="49"/>
      <c r="E42" s="50"/>
      <c r="F42" s="50"/>
      <c r="G42" s="50"/>
    </row>
    <row r="43" spans="1:7" ht="12.75">
      <c r="A43" s="28"/>
      <c r="B43" s="64"/>
      <c r="C43" s="65"/>
      <c r="D43" s="64"/>
      <c r="E43" s="65"/>
      <c r="F43" s="65"/>
      <c r="G43" s="65"/>
    </row>
    <row r="44" spans="1:7" ht="12.75">
      <c r="A44" s="28"/>
      <c r="B44" s="64"/>
      <c r="C44" s="65"/>
      <c r="D44" s="64"/>
      <c r="E44" s="65"/>
      <c r="F44" s="65"/>
      <c r="G44" s="65"/>
    </row>
    <row r="45" spans="1:7" ht="12.75">
      <c r="A45" s="28"/>
      <c r="B45" s="64"/>
      <c r="C45" s="65"/>
      <c r="D45" s="64"/>
      <c r="E45" s="65"/>
      <c r="F45" s="65"/>
      <c r="G45" s="65"/>
    </row>
    <row r="46" spans="1:7" ht="12.75">
      <c r="A46" s="28"/>
      <c r="B46" s="64"/>
      <c r="C46" s="64"/>
      <c r="D46" s="64"/>
      <c r="E46" s="65"/>
      <c r="F46" s="64"/>
      <c r="G46" s="64"/>
    </row>
    <row r="47" spans="1:7" ht="12.75">
      <c r="A47" s="28"/>
      <c r="B47" s="64"/>
      <c r="C47" s="64"/>
      <c r="D47" s="64"/>
      <c r="E47" s="65"/>
      <c r="F47" s="64"/>
      <c r="G47" s="64"/>
    </row>
    <row r="48" spans="1:7" ht="12.75">
      <c r="A48" s="28"/>
      <c r="B48" s="64"/>
      <c r="C48" s="64"/>
      <c r="D48" s="64"/>
      <c r="E48" s="65"/>
      <c r="F48" s="64"/>
      <c r="G48" s="64"/>
    </row>
    <row r="49" spans="1:7" ht="12.75">
      <c r="A49" s="28"/>
      <c r="B49" s="64"/>
      <c r="C49" s="64"/>
      <c r="D49" s="64"/>
      <c r="E49" s="65"/>
      <c r="F49" s="28"/>
      <c r="G49" s="28"/>
    </row>
    <row r="50" spans="1:7" ht="12.75">
      <c r="A50" s="28"/>
      <c r="B50" s="64"/>
      <c r="C50" s="64"/>
      <c r="D50" s="64"/>
      <c r="E50" s="65"/>
      <c r="F50" s="28"/>
      <c r="G50" s="28"/>
    </row>
    <row r="51" spans="1:7" ht="12.75">
      <c r="A51" s="28"/>
      <c r="B51" s="64"/>
      <c r="C51" s="64"/>
      <c r="D51" s="64"/>
      <c r="E51" s="65"/>
      <c r="F51" s="28"/>
      <c r="G51" s="28"/>
    </row>
  </sheetData>
  <mergeCells count="3">
    <mergeCell ref="A3:F4"/>
    <mergeCell ref="B8:C8"/>
    <mergeCell ref="E8:F8"/>
  </mergeCells>
  <printOptions/>
  <pageMargins left="0.75" right="0.75" top="1" bottom="1" header="0.5" footer="0.5"/>
  <pageSetup fitToHeight="1" fitToWidth="1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75" zoomScaleSheetLayoutView="75" workbookViewId="0" topLeftCell="A31">
      <selection activeCell="A56" sqref="A56"/>
    </sheetView>
  </sheetViews>
  <sheetFormatPr defaultColWidth="9.140625" defaultRowHeight="12.75"/>
  <cols>
    <col min="1" max="1" width="34.28125" style="22" customWidth="1"/>
    <col min="2" max="3" width="13.8515625" style="22" bestFit="1" customWidth="1"/>
    <col min="4" max="4" width="1.8515625" style="22" customWidth="1"/>
    <col min="5" max="6" width="13.8515625" style="22" bestFit="1" customWidth="1"/>
    <col min="7" max="16384" width="9.140625" style="2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2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 customHeight="1">
      <c r="A3" s="111" t="s">
        <v>147</v>
      </c>
      <c r="B3" s="115"/>
      <c r="C3" s="115"/>
      <c r="D3" s="115"/>
      <c r="E3" s="115"/>
      <c r="F3" s="115"/>
      <c r="G3" s="4"/>
      <c r="H3" s="4"/>
      <c r="I3" s="46"/>
    </row>
    <row r="4" spans="1:9" ht="12.75">
      <c r="A4" s="115"/>
      <c r="B4" s="115"/>
      <c r="C4" s="115"/>
      <c r="D4" s="115"/>
      <c r="E4" s="115"/>
      <c r="F4" s="115"/>
      <c r="G4" s="4"/>
      <c r="H4" s="4"/>
      <c r="I4" s="46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1" t="s">
        <v>70</v>
      </c>
      <c r="B6" s="6"/>
      <c r="C6" s="6"/>
      <c r="D6" s="1"/>
      <c r="E6" s="1"/>
      <c r="F6" s="1"/>
      <c r="G6" s="1"/>
      <c r="H6" s="2"/>
      <c r="I6" s="1"/>
    </row>
    <row r="7" spans="1:7" ht="12.75">
      <c r="A7" s="1"/>
      <c r="B7" s="1"/>
      <c r="C7" s="1"/>
      <c r="D7" s="1"/>
      <c r="E7" s="2"/>
      <c r="F7" s="1"/>
      <c r="G7" s="1"/>
    </row>
    <row r="8" spans="1:7" ht="12.75">
      <c r="A8" s="1"/>
      <c r="B8" s="116" t="s">
        <v>124</v>
      </c>
      <c r="C8" s="116"/>
      <c r="D8" s="10"/>
      <c r="E8" s="116" t="s">
        <v>126</v>
      </c>
      <c r="F8" s="116"/>
      <c r="G8" s="2"/>
    </row>
    <row r="9" spans="1:7" ht="12.75">
      <c r="A9" s="2"/>
      <c r="B9" s="10" t="s">
        <v>125</v>
      </c>
      <c r="C9" s="48" t="s">
        <v>51</v>
      </c>
      <c r="D9" s="10"/>
      <c r="E9" s="10" t="str">
        <f>+B9</f>
        <v>31.12.2002</v>
      </c>
      <c r="F9" s="10" t="str">
        <f>+C9</f>
        <v>31.12.2001</v>
      </c>
      <c r="G9" s="10"/>
    </row>
    <row r="10" spans="1:7" ht="12.75">
      <c r="A10" s="2"/>
      <c r="B10" s="10"/>
      <c r="C10" s="10" t="s">
        <v>52</v>
      </c>
      <c r="D10" s="10"/>
      <c r="E10" s="10"/>
      <c r="F10" s="10" t="s">
        <v>52</v>
      </c>
      <c r="G10" s="10"/>
    </row>
    <row r="11" spans="2:7" ht="12.75">
      <c r="B11" s="98" t="s">
        <v>4</v>
      </c>
      <c r="C11" s="99" t="str">
        <f>+B11</f>
        <v>RM'000</v>
      </c>
      <c r="E11" s="98" t="str">
        <f>+C11</f>
        <v>RM'000</v>
      </c>
      <c r="F11" s="98" t="str">
        <f>+E11</f>
        <v>RM'000</v>
      </c>
      <c r="G11" s="10"/>
    </row>
    <row r="12" spans="2:7" ht="12.75">
      <c r="B12" s="10"/>
      <c r="C12" s="48"/>
      <c r="E12" s="10"/>
      <c r="F12" s="10"/>
      <c r="G12" s="10"/>
    </row>
    <row r="13" spans="1:7" ht="12.75">
      <c r="A13" s="22" t="s">
        <v>71</v>
      </c>
      <c r="B13" s="54">
        <v>120715</v>
      </c>
      <c r="C13" s="55">
        <v>109412</v>
      </c>
      <c r="D13" s="49"/>
      <c r="E13" s="66">
        <v>433071</v>
      </c>
      <c r="F13" s="55">
        <v>347408</v>
      </c>
      <c r="G13" s="50"/>
    </row>
    <row r="14" spans="1:7" ht="12.75">
      <c r="A14" s="22" t="s">
        <v>72</v>
      </c>
      <c r="B14" s="52">
        <v>-26170</v>
      </c>
      <c r="C14" s="53">
        <v>-17409</v>
      </c>
      <c r="D14" s="54"/>
      <c r="E14" s="67">
        <v>-106747</v>
      </c>
      <c r="F14" s="53">
        <v>-64805</v>
      </c>
      <c r="G14" s="50"/>
    </row>
    <row r="15" spans="2:7" ht="12.75">
      <c r="B15" s="54"/>
      <c r="C15" s="55"/>
      <c r="D15" s="54"/>
      <c r="E15" s="54"/>
      <c r="F15" s="55"/>
      <c r="G15" s="50"/>
    </row>
    <row r="16" spans="1:7" ht="12.75">
      <c r="A16" s="22" t="s">
        <v>73</v>
      </c>
      <c r="B16" s="49">
        <f>+B13+B14</f>
        <v>94545</v>
      </c>
      <c r="C16" s="49">
        <f>+C13+C14</f>
        <v>92003</v>
      </c>
      <c r="D16" s="49"/>
      <c r="E16" s="49">
        <f>+E13+E14</f>
        <v>326324</v>
      </c>
      <c r="F16" s="49">
        <f>+F13+F14</f>
        <v>282603</v>
      </c>
      <c r="G16" s="50"/>
    </row>
    <row r="17" spans="1:7" ht="12.75">
      <c r="A17" s="51"/>
      <c r="B17" s="49"/>
      <c r="C17" s="50"/>
      <c r="D17" s="49"/>
      <c r="E17" s="49"/>
      <c r="F17" s="50"/>
      <c r="G17" s="50"/>
    </row>
    <row r="18" spans="1:7" ht="12.75">
      <c r="A18" s="22" t="s">
        <v>132</v>
      </c>
      <c r="B18" s="52">
        <v>-16486</v>
      </c>
      <c r="C18" s="53">
        <v>-8179</v>
      </c>
      <c r="D18" s="49"/>
      <c r="E18" s="52">
        <v>-20728</v>
      </c>
      <c r="F18" s="53">
        <v>-23370</v>
      </c>
      <c r="G18" s="50"/>
    </row>
    <row r="19" spans="2:7" ht="12.75">
      <c r="B19" s="54"/>
      <c r="C19" s="55"/>
      <c r="D19" s="49"/>
      <c r="E19" s="54"/>
      <c r="F19" s="55"/>
      <c r="G19" s="50"/>
    </row>
    <row r="20" spans="1:7" ht="12.75">
      <c r="A20" s="22" t="s">
        <v>74</v>
      </c>
      <c r="B20" s="49">
        <f>+B16+B18</f>
        <v>78059</v>
      </c>
      <c r="C20" s="49">
        <f>+C16+C18</f>
        <v>83824</v>
      </c>
      <c r="D20" s="49"/>
      <c r="E20" s="49">
        <f>+E16+E18</f>
        <v>305596</v>
      </c>
      <c r="F20" s="49">
        <f>+F16+F18</f>
        <v>259233</v>
      </c>
      <c r="G20" s="50"/>
    </row>
    <row r="21" spans="2:7" ht="12.75">
      <c r="B21" s="49"/>
      <c r="C21" s="50"/>
      <c r="D21" s="49"/>
      <c r="E21" s="49"/>
      <c r="F21" s="50"/>
      <c r="G21" s="50"/>
    </row>
    <row r="22" spans="1:7" ht="12.75">
      <c r="A22" s="46" t="s">
        <v>75</v>
      </c>
      <c r="B22" s="49">
        <v>-56712</v>
      </c>
      <c r="C22" s="50">
        <v>-67153</v>
      </c>
      <c r="D22" s="49"/>
      <c r="E22" s="49">
        <v>-209458</v>
      </c>
      <c r="F22" s="50">
        <v>-173282</v>
      </c>
      <c r="G22" s="50"/>
    </row>
    <row r="23" spans="1:7" ht="12.75">
      <c r="A23" s="22" t="s">
        <v>76</v>
      </c>
      <c r="B23" s="52">
        <v>-6912</v>
      </c>
      <c r="C23" s="53">
        <v>-8372</v>
      </c>
      <c r="D23" s="49"/>
      <c r="E23" s="52">
        <v>-30458</v>
      </c>
      <c r="F23" s="53">
        <v>-26613</v>
      </c>
      <c r="G23" s="50"/>
    </row>
    <row r="24" spans="4:7" ht="12.75">
      <c r="D24" s="54"/>
      <c r="E24" s="54"/>
      <c r="F24" s="55"/>
      <c r="G24" s="50"/>
    </row>
    <row r="25" spans="1:7" ht="25.5">
      <c r="A25" s="97" t="s">
        <v>166</v>
      </c>
      <c r="B25" s="54">
        <f>SUM(B20:B23)</f>
        <v>14435</v>
      </c>
      <c r="C25" s="54">
        <f>SUM(C20:C23)</f>
        <v>8299</v>
      </c>
      <c r="D25" s="54"/>
      <c r="E25" s="54">
        <f>SUM(E20:E23)</f>
        <v>65680</v>
      </c>
      <c r="F25" s="54">
        <f>SUM(F20:F23)</f>
        <v>59338</v>
      </c>
      <c r="G25" s="50"/>
    </row>
    <row r="26" spans="2:7" ht="12.75">
      <c r="B26" s="54"/>
      <c r="C26" s="55"/>
      <c r="D26" s="54"/>
      <c r="E26" s="54"/>
      <c r="F26" s="55"/>
      <c r="G26" s="50"/>
    </row>
    <row r="27" spans="1:7" ht="12.75">
      <c r="A27" s="22" t="s">
        <v>77</v>
      </c>
      <c r="B27" s="52">
        <v>-10388</v>
      </c>
      <c r="C27" s="53">
        <v>-15037</v>
      </c>
      <c r="D27" s="54"/>
      <c r="E27" s="52">
        <v>-63631</v>
      </c>
      <c r="F27" s="53">
        <v>-63065</v>
      </c>
      <c r="G27" s="50"/>
    </row>
    <row r="28" spans="2:7" ht="12.75">
      <c r="B28" s="54"/>
      <c r="C28" s="55"/>
      <c r="D28" s="54"/>
      <c r="E28" s="54"/>
      <c r="F28" s="55"/>
      <c r="G28" s="50"/>
    </row>
    <row r="29" spans="1:7" ht="12.75">
      <c r="A29" s="22" t="s">
        <v>78</v>
      </c>
      <c r="B29" s="55">
        <f>+B25+B27</f>
        <v>4047</v>
      </c>
      <c r="C29" s="55">
        <f>+C25+C27</f>
        <v>-6738</v>
      </c>
      <c r="D29" s="54"/>
      <c r="E29" s="55">
        <f>+E25+E27</f>
        <v>2049</v>
      </c>
      <c r="F29" s="55">
        <f>+F25+F27</f>
        <v>-3727</v>
      </c>
      <c r="G29" s="50"/>
    </row>
    <row r="30" spans="2:7" ht="12.75">
      <c r="B30" s="55"/>
      <c r="C30" s="55"/>
      <c r="D30" s="54"/>
      <c r="E30" s="55"/>
      <c r="F30" s="55"/>
      <c r="G30" s="50"/>
    </row>
    <row r="31" spans="1:7" ht="12.75">
      <c r="A31" s="22" t="s">
        <v>79</v>
      </c>
      <c r="B31" s="54">
        <v>280</v>
      </c>
      <c r="C31" s="54">
        <v>3404</v>
      </c>
      <c r="D31" s="54"/>
      <c r="E31" s="54">
        <v>12203</v>
      </c>
      <c r="F31" s="54">
        <v>14590</v>
      </c>
      <c r="G31" s="49"/>
    </row>
    <row r="32" spans="1:7" ht="12.75">
      <c r="A32" s="57" t="s">
        <v>80</v>
      </c>
      <c r="B32" s="54">
        <v>2105</v>
      </c>
      <c r="C32" s="54">
        <v>1240</v>
      </c>
      <c r="D32" s="54"/>
      <c r="E32" s="54">
        <v>1409</v>
      </c>
      <c r="F32" s="54">
        <v>-3173</v>
      </c>
      <c r="G32" s="49"/>
    </row>
    <row r="33" spans="1:7" ht="12.75">
      <c r="A33" s="57" t="s">
        <v>81</v>
      </c>
      <c r="B33" s="54">
        <v>5084</v>
      </c>
      <c r="C33" s="54">
        <v>6176</v>
      </c>
      <c r="D33" s="54"/>
      <c r="E33" s="54">
        <v>1855</v>
      </c>
      <c r="F33" s="54">
        <v>3557</v>
      </c>
      <c r="G33" s="49"/>
    </row>
    <row r="34" spans="1:7" ht="12.75">
      <c r="A34" s="59"/>
      <c r="B34" s="52"/>
      <c r="C34" s="52"/>
      <c r="D34" s="54"/>
      <c r="E34" s="52"/>
      <c r="F34" s="52"/>
      <c r="G34" s="49"/>
    </row>
    <row r="35" spans="2:7" ht="12.75">
      <c r="B35" s="54"/>
      <c r="C35" s="54"/>
      <c r="D35" s="54"/>
      <c r="E35" s="54"/>
      <c r="F35" s="54"/>
      <c r="G35" s="49"/>
    </row>
    <row r="36" spans="1:7" ht="26.25" thickBot="1">
      <c r="A36" s="97" t="s">
        <v>133</v>
      </c>
      <c r="B36" s="100">
        <f>+B29+B31+B32+B33</f>
        <v>11516</v>
      </c>
      <c r="C36" s="100">
        <f>+C29+C31+C32+C33</f>
        <v>4082</v>
      </c>
      <c r="D36" s="54"/>
      <c r="E36" s="100">
        <f>+E29+E31+E32+E33</f>
        <v>17516</v>
      </c>
      <c r="F36" s="100">
        <f>+F29+F31+F32+F33</f>
        <v>11247</v>
      </c>
      <c r="G36" s="63"/>
    </row>
    <row r="37" spans="2:6" ht="12.75">
      <c r="B37" s="68"/>
      <c r="C37" s="68"/>
      <c r="D37" s="68"/>
      <c r="E37" s="68"/>
      <c r="F37" s="68"/>
    </row>
    <row r="38" spans="2:6" ht="12.75">
      <c r="B38" s="68"/>
      <c r="C38" s="68"/>
      <c r="D38" s="68"/>
      <c r="E38" s="68"/>
      <c r="F38" s="68"/>
    </row>
    <row r="39" spans="1:6" ht="12.75">
      <c r="A39" s="113" t="s">
        <v>131</v>
      </c>
      <c r="B39" s="113"/>
      <c r="C39" s="113"/>
      <c r="D39" s="113"/>
      <c r="E39" s="113"/>
      <c r="F39" s="113"/>
    </row>
    <row r="40" spans="1:6" ht="12.75">
      <c r="A40" s="113"/>
      <c r="B40" s="113"/>
      <c r="C40" s="113"/>
      <c r="D40" s="113"/>
      <c r="E40" s="113"/>
      <c r="F40" s="113"/>
    </row>
    <row r="41" spans="2:6" ht="12.75">
      <c r="B41" s="68"/>
      <c r="C41" s="68"/>
      <c r="D41" s="68"/>
      <c r="E41" s="68"/>
      <c r="F41" s="68"/>
    </row>
    <row r="42" spans="2:6" ht="12.75">
      <c r="B42" s="68"/>
      <c r="C42" s="68"/>
      <c r="D42" s="68"/>
      <c r="E42" s="68"/>
      <c r="F42" s="68"/>
    </row>
    <row r="43" spans="2:6" ht="12.75">
      <c r="B43" s="68"/>
      <c r="C43" s="68"/>
      <c r="D43" s="68"/>
      <c r="E43" s="68"/>
      <c r="F43" s="68"/>
    </row>
    <row r="44" spans="2:6" ht="12.75">
      <c r="B44" s="68"/>
      <c r="C44" s="68"/>
      <c r="D44" s="68"/>
      <c r="E44" s="68"/>
      <c r="F44" s="68"/>
    </row>
    <row r="45" spans="2:6" ht="12.75">
      <c r="B45" s="68"/>
      <c r="C45" s="68"/>
      <c r="D45" s="68"/>
      <c r="E45" s="68"/>
      <c r="F45" s="68"/>
    </row>
    <row r="46" spans="2:6" ht="12.75">
      <c r="B46" s="68"/>
      <c r="C46" s="68"/>
      <c r="D46" s="68"/>
      <c r="E46" s="68"/>
      <c r="F46" s="68"/>
    </row>
    <row r="47" spans="2:6" ht="12.75">
      <c r="B47" s="68"/>
      <c r="C47" s="68"/>
      <c r="D47" s="68"/>
      <c r="E47" s="68"/>
      <c r="F47" s="68"/>
    </row>
  </sheetData>
  <mergeCells count="4">
    <mergeCell ref="A3:F4"/>
    <mergeCell ref="B8:C8"/>
    <mergeCell ref="E8:F8"/>
    <mergeCell ref="A39:F40"/>
  </mergeCells>
  <printOptions/>
  <pageMargins left="0.75" right="0.75" top="1" bottom="1" header="0.5" footer="0.5"/>
  <pageSetup fitToHeight="1" fitToWidth="1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view="pageBreakPreview" zoomScale="75" zoomScaleSheetLayoutView="75" workbookViewId="0" topLeftCell="A1">
      <selection activeCell="A12" sqref="A12"/>
    </sheetView>
  </sheetViews>
  <sheetFormatPr defaultColWidth="9.140625" defaultRowHeight="12.75"/>
  <cols>
    <col min="1" max="1" width="34.8515625" style="22" customWidth="1"/>
    <col min="2" max="2" width="15.421875" style="22" bestFit="1" customWidth="1"/>
    <col min="3" max="3" width="13.8515625" style="22" bestFit="1" customWidth="1"/>
    <col min="4" max="4" width="1.7109375" style="22" customWidth="1"/>
    <col min="5" max="5" width="13.8515625" style="22" bestFit="1" customWidth="1"/>
    <col min="6" max="6" width="14.00390625" style="22" customWidth="1"/>
    <col min="7" max="7" width="11.57421875" style="22" bestFit="1" customWidth="1"/>
    <col min="8" max="8" width="14.421875" style="22" bestFit="1" customWidth="1"/>
    <col min="9" max="9" width="12.7109375" style="22" customWidth="1"/>
    <col min="10" max="10" width="14.421875" style="22" customWidth="1"/>
    <col min="11" max="16384" width="9.140625" style="2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2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 customHeight="1">
      <c r="A3" s="111" t="s">
        <v>147</v>
      </c>
      <c r="B3" s="115"/>
      <c r="C3" s="115"/>
      <c r="D3" s="115"/>
      <c r="E3" s="115"/>
      <c r="F3" s="115"/>
      <c r="G3" s="4"/>
      <c r="H3" s="4"/>
      <c r="I3" s="46"/>
    </row>
    <row r="4" spans="1:9" ht="12.75">
      <c r="A4" s="115"/>
      <c r="B4" s="115"/>
      <c r="C4" s="115"/>
      <c r="D4" s="115"/>
      <c r="E4" s="115"/>
      <c r="F4" s="115"/>
      <c r="G4" s="4"/>
      <c r="H4" s="4"/>
      <c r="I4" s="46"/>
    </row>
    <row r="5" spans="1:9" ht="12.75">
      <c r="A5" s="4"/>
      <c r="B5" s="4"/>
      <c r="C5" s="4"/>
      <c r="D5" s="4"/>
      <c r="E5" s="4"/>
      <c r="F5" s="4"/>
      <c r="G5" s="4"/>
      <c r="H5" s="4"/>
      <c r="I5" s="1"/>
    </row>
    <row r="6" spans="1:9" ht="12.75">
      <c r="A6" s="1" t="s">
        <v>82</v>
      </c>
      <c r="B6" s="6"/>
      <c r="C6" s="6"/>
      <c r="D6" s="1"/>
      <c r="E6" s="1"/>
      <c r="F6" s="1"/>
      <c r="G6" s="1"/>
      <c r="H6" s="2"/>
      <c r="I6" s="1"/>
    </row>
    <row r="7" spans="1:7" ht="12.75">
      <c r="A7" s="1"/>
      <c r="B7" s="1"/>
      <c r="C7" s="1"/>
      <c r="D7" s="1"/>
      <c r="E7" s="2"/>
      <c r="F7" s="1"/>
      <c r="G7" s="1"/>
    </row>
    <row r="8" spans="1:7" ht="12.75">
      <c r="A8" s="1"/>
      <c r="B8" s="116" t="s">
        <v>124</v>
      </c>
      <c r="C8" s="116"/>
      <c r="D8" s="10"/>
      <c r="E8" s="116" t="s">
        <v>126</v>
      </c>
      <c r="F8" s="116"/>
      <c r="G8" s="2"/>
    </row>
    <row r="9" spans="1:7" ht="12.75">
      <c r="A9" s="2"/>
      <c r="B9" s="10" t="s">
        <v>125</v>
      </c>
      <c r="C9" s="48" t="s">
        <v>51</v>
      </c>
      <c r="D9" s="10"/>
      <c r="E9" s="10" t="str">
        <f>+B9</f>
        <v>31.12.2002</v>
      </c>
      <c r="F9" s="10" t="str">
        <f>+C9</f>
        <v>31.12.2001</v>
      </c>
      <c r="G9" s="10"/>
    </row>
    <row r="10" spans="1:7" ht="12.75">
      <c r="A10" s="2"/>
      <c r="B10" s="10"/>
      <c r="C10" s="10" t="s">
        <v>52</v>
      </c>
      <c r="D10" s="10"/>
      <c r="E10" s="10"/>
      <c r="F10" s="10" t="s">
        <v>52</v>
      </c>
      <c r="G10" s="10"/>
    </row>
    <row r="11" spans="2:7" ht="12.75">
      <c r="B11" s="98" t="s">
        <v>4</v>
      </c>
      <c r="C11" s="99" t="str">
        <f>+B11</f>
        <v>RM'000</v>
      </c>
      <c r="E11" s="98" t="str">
        <f>+C11</f>
        <v>RM'000</v>
      </c>
      <c r="F11" s="98" t="str">
        <f>+E11</f>
        <v>RM'000</v>
      </c>
      <c r="G11" s="10"/>
    </row>
    <row r="12" spans="2:7" ht="12.75">
      <c r="B12" s="10"/>
      <c r="C12" s="48"/>
      <c r="E12" s="10"/>
      <c r="F12" s="10"/>
      <c r="G12" s="10"/>
    </row>
    <row r="13" spans="1:7" ht="12.75">
      <c r="A13" s="22" t="s">
        <v>71</v>
      </c>
      <c r="B13" s="55">
        <v>328662</v>
      </c>
      <c r="C13" s="55">
        <v>344921</v>
      </c>
      <c r="D13" s="49"/>
      <c r="E13" s="55">
        <v>857330</v>
      </c>
      <c r="F13" s="55">
        <v>1780519</v>
      </c>
      <c r="G13" s="50"/>
    </row>
    <row r="14" spans="1:7" ht="12.75">
      <c r="A14" s="22" t="s">
        <v>72</v>
      </c>
      <c r="B14" s="53">
        <v>-10064</v>
      </c>
      <c r="C14" s="53">
        <v>-1107</v>
      </c>
      <c r="D14" s="54"/>
      <c r="E14" s="53">
        <v>-47505</v>
      </c>
      <c r="F14" s="53">
        <v>-48418</v>
      </c>
      <c r="G14" s="50"/>
    </row>
    <row r="15" spans="2:7" ht="12.75">
      <c r="B15" s="55"/>
      <c r="C15" s="55"/>
      <c r="D15" s="54"/>
      <c r="E15" s="55"/>
      <c r="F15" s="55"/>
      <c r="G15" s="50"/>
    </row>
    <row r="16" spans="1:7" ht="12.75">
      <c r="A16" s="22" t="s">
        <v>73</v>
      </c>
      <c r="B16" s="49">
        <f>SUM(B13:B14)</f>
        <v>318598</v>
      </c>
      <c r="C16" s="49">
        <f>SUM(C13:C14)</f>
        <v>343814</v>
      </c>
      <c r="D16" s="49"/>
      <c r="E16" s="49">
        <f>SUM(E13:E14)</f>
        <v>809825</v>
      </c>
      <c r="F16" s="49">
        <f>SUM(F13:F14)</f>
        <v>1732101</v>
      </c>
      <c r="G16" s="50"/>
    </row>
    <row r="17" spans="1:7" ht="12.75">
      <c r="A17" s="51"/>
      <c r="B17" s="50"/>
      <c r="C17" s="50"/>
      <c r="D17" s="49"/>
      <c r="E17" s="50"/>
      <c r="F17" s="50"/>
      <c r="G17" s="50"/>
    </row>
    <row r="18" spans="1:7" ht="12.75">
      <c r="A18" s="22" t="s">
        <v>83</v>
      </c>
      <c r="B18" s="50">
        <v>-253818</v>
      </c>
      <c r="C18" s="50">
        <v>-189962</v>
      </c>
      <c r="D18" s="49"/>
      <c r="E18" s="50">
        <v>-494058</v>
      </c>
      <c r="F18" s="50">
        <v>-299063</v>
      </c>
      <c r="G18" s="50"/>
    </row>
    <row r="19" spans="1:7" ht="12.75">
      <c r="A19" s="22" t="s">
        <v>84</v>
      </c>
      <c r="B19" s="50">
        <v>-23519</v>
      </c>
      <c r="C19" s="50">
        <v>-29538</v>
      </c>
      <c r="D19" s="49"/>
      <c r="E19" s="50">
        <v>-99608</v>
      </c>
      <c r="F19" s="50">
        <v>-129659</v>
      </c>
      <c r="G19" s="50"/>
    </row>
    <row r="20" spans="1:7" ht="12.75">
      <c r="A20" s="22" t="s">
        <v>77</v>
      </c>
      <c r="B20" s="53">
        <v>-13342</v>
      </c>
      <c r="C20" s="53">
        <v>-10331</v>
      </c>
      <c r="D20" s="54"/>
      <c r="E20" s="53">
        <v>-80151</v>
      </c>
      <c r="F20" s="53">
        <v>-71406</v>
      </c>
      <c r="G20" s="50"/>
    </row>
    <row r="21" spans="2:7" ht="12.75">
      <c r="B21" s="55"/>
      <c r="C21" s="55"/>
      <c r="D21" s="49"/>
      <c r="E21" s="55"/>
      <c r="F21" s="55"/>
      <c r="G21" s="50"/>
    </row>
    <row r="22" spans="2:7" ht="12.75">
      <c r="B22" s="55">
        <f>SUM(B16:B20)</f>
        <v>27919</v>
      </c>
      <c r="C22" s="55">
        <f>SUM(C16:C20)</f>
        <v>113983</v>
      </c>
      <c r="D22" s="54"/>
      <c r="E22" s="55">
        <f>SUM(E16:E20)</f>
        <v>136008</v>
      </c>
      <c r="F22" s="55">
        <f>SUM(F16:F20)</f>
        <v>1231973</v>
      </c>
      <c r="G22" s="50"/>
    </row>
    <row r="23" spans="2:7" ht="12.75">
      <c r="B23" s="55"/>
      <c r="C23" s="55"/>
      <c r="D23" s="54"/>
      <c r="E23" s="55"/>
      <c r="F23" s="55"/>
      <c r="G23" s="50"/>
    </row>
    <row r="24" spans="1:7" ht="12.75">
      <c r="A24" s="22" t="s">
        <v>79</v>
      </c>
      <c r="B24" s="54">
        <v>-24754</v>
      </c>
      <c r="C24" s="54">
        <v>26462</v>
      </c>
      <c r="D24" s="54"/>
      <c r="E24" s="54">
        <v>97008</v>
      </c>
      <c r="F24" s="54">
        <v>118152</v>
      </c>
      <c r="G24" s="49"/>
    </row>
    <row r="25" spans="1:7" ht="12.75">
      <c r="A25" s="57" t="s">
        <v>81</v>
      </c>
      <c r="B25" s="52">
        <v>58510</v>
      </c>
      <c r="C25" s="52">
        <v>60888</v>
      </c>
      <c r="D25" s="54"/>
      <c r="E25" s="52">
        <v>1985</v>
      </c>
      <c r="F25" s="52">
        <v>28196</v>
      </c>
      <c r="G25" s="49"/>
    </row>
    <row r="26" spans="1:8" ht="12.75">
      <c r="A26" s="59"/>
      <c r="B26" s="54"/>
      <c r="C26" s="54"/>
      <c r="D26" s="54"/>
      <c r="E26" s="54"/>
      <c r="F26" s="54"/>
      <c r="G26" s="49"/>
      <c r="H26" s="69"/>
    </row>
    <row r="27" spans="1:7" ht="12.75">
      <c r="A27" s="22" t="s">
        <v>127</v>
      </c>
      <c r="B27" s="54">
        <f>SUM(B22:B25)</f>
        <v>61675</v>
      </c>
      <c r="C27" s="54">
        <f>SUM(C22:C25)</f>
        <v>201333</v>
      </c>
      <c r="D27" s="54"/>
      <c r="E27" s="54">
        <f>SUM(E22:E25)</f>
        <v>235001</v>
      </c>
      <c r="F27" s="54">
        <f>SUM(F22:F25)</f>
        <v>1378321</v>
      </c>
      <c r="G27" s="49"/>
    </row>
    <row r="28" spans="2:7" ht="12.75">
      <c r="B28" s="54"/>
      <c r="C28" s="54"/>
      <c r="D28" s="54"/>
      <c r="E28" s="54"/>
      <c r="F28" s="54"/>
      <c r="G28" s="49"/>
    </row>
    <row r="29" spans="1:7" ht="12.75">
      <c r="A29" s="22" t="s">
        <v>63</v>
      </c>
      <c r="B29" s="52">
        <v>-2577</v>
      </c>
      <c r="C29" s="52">
        <v>-2880</v>
      </c>
      <c r="D29" s="54"/>
      <c r="E29" s="52">
        <v>-12936</v>
      </c>
      <c r="F29" s="52">
        <v>-8877</v>
      </c>
      <c r="G29" s="49"/>
    </row>
    <row r="30" spans="2:7" ht="12.75">
      <c r="B30" s="54"/>
      <c r="C30" s="54"/>
      <c r="D30" s="54"/>
      <c r="E30" s="54"/>
      <c r="F30" s="54"/>
      <c r="G30" s="49"/>
    </row>
    <row r="31" spans="1:7" ht="25.5">
      <c r="A31" s="97" t="s">
        <v>128</v>
      </c>
      <c r="B31" s="54">
        <f>SUM(B27:B29)</f>
        <v>59098</v>
      </c>
      <c r="C31" s="54">
        <f>SUM(C27:C29)</f>
        <v>198453</v>
      </c>
      <c r="D31" s="54"/>
      <c r="E31" s="54">
        <f>SUM(E27:E29)</f>
        <v>222065</v>
      </c>
      <c r="F31" s="54">
        <f>SUM(F27:F29)</f>
        <v>1369444</v>
      </c>
      <c r="G31" s="49"/>
    </row>
    <row r="32" spans="1:7" ht="12.75">
      <c r="A32" s="97"/>
      <c r="B32" s="54"/>
      <c r="C32" s="54"/>
      <c r="D32" s="54"/>
      <c r="E32" s="54"/>
      <c r="F32" s="54"/>
      <c r="G32" s="49"/>
    </row>
    <row r="33" spans="1:6" ht="12.75">
      <c r="A33" s="22" t="s">
        <v>146</v>
      </c>
      <c r="B33" s="54"/>
      <c r="C33" s="54"/>
      <c r="D33" s="54"/>
      <c r="E33" s="54"/>
      <c r="F33" s="54"/>
    </row>
    <row r="34" spans="1:6" ht="12.75">
      <c r="A34" s="22" t="s">
        <v>150</v>
      </c>
      <c r="B34" s="54">
        <v>4452</v>
      </c>
      <c r="C34" s="54">
        <v>0</v>
      </c>
      <c r="D34" s="54"/>
      <c r="E34" s="54">
        <v>4452</v>
      </c>
      <c r="F34" s="54">
        <v>0</v>
      </c>
    </row>
    <row r="35" spans="2:6" ht="12.75">
      <c r="B35" s="68"/>
      <c r="C35" s="68"/>
      <c r="D35" s="68"/>
      <c r="E35" s="68"/>
      <c r="F35" s="68"/>
    </row>
    <row r="36" spans="1:6" ht="12.75">
      <c r="A36" s="22" t="s">
        <v>85</v>
      </c>
      <c r="B36" s="52">
        <v>3156943</v>
      </c>
      <c r="C36" s="52">
        <v>2834744</v>
      </c>
      <c r="D36" s="54"/>
      <c r="E36" s="52">
        <v>2993976</v>
      </c>
      <c r="F36" s="52">
        <v>1663753</v>
      </c>
    </row>
    <row r="37" spans="2:6" ht="12.75">
      <c r="B37" s="54"/>
      <c r="C37" s="54"/>
      <c r="D37" s="54"/>
      <c r="E37" s="54"/>
      <c r="F37" s="54"/>
    </row>
    <row r="38" spans="1:9" ht="12.75">
      <c r="A38" s="22" t="s">
        <v>86</v>
      </c>
      <c r="B38" s="54">
        <f>+B31+B34+B36</f>
        <v>3220493</v>
      </c>
      <c r="C38" s="54">
        <f>+C31+C34+C36</f>
        <v>3033197</v>
      </c>
      <c r="D38" s="54"/>
      <c r="E38" s="54">
        <f>+E31+E34+E36</f>
        <v>3220493</v>
      </c>
      <c r="F38" s="54">
        <f>+F31+F34+F36</f>
        <v>3033197</v>
      </c>
      <c r="I38" s="70"/>
    </row>
    <row r="39" spans="2:9" ht="12.75">
      <c r="B39" s="54"/>
      <c r="C39" s="54"/>
      <c r="D39" s="54"/>
      <c r="E39" s="54"/>
      <c r="F39" s="54"/>
      <c r="I39" s="70"/>
    </row>
    <row r="40" spans="1:6" ht="25.5">
      <c r="A40" s="97" t="s">
        <v>129</v>
      </c>
      <c r="B40" s="52">
        <v>-45928</v>
      </c>
      <c r="C40" s="52">
        <v>-39221</v>
      </c>
      <c r="D40" s="54"/>
      <c r="E40" s="52">
        <v>-45928</v>
      </c>
      <c r="F40" s="52">
        <v>-39221</v>
      </c>
    </row>
    <row r="41" spans="2:6" ht="12.75">
      <c r="B41" s="54"/>
      <c r="C41" s="54"/>
      <c r="D41" s="54"/>
      <c r="E41" s="54"/>
      <c r="F41" s="54"/>
    </row>
    <row r="42" spans="1:6" ht="13.5" thickBot="1">
      <c r="A42" s="22" t="s">
        <v>87</v>
      </c>
      <c r="B42" s="101">
        <f>+B38+B40</f>
        <v>3174565</v>
      </c>
      <c r="C42" s="101">
        <f>+C38+C40</f>
        <v>2993976</v>
      </c>
      <c r="D42" s="54"/>
      <c r="E42" s="101">
        <f>+E38+E40</f>
        <v>3174565</v>
      </c>
      <c r="F42" s="101">
        <f>+F38+F40</f>
        <v>2993976</v>
      </c>
    </row>
    <row r="43" spans="2:6" ht="12.75"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1:6" ht="12.75">
      <c r="A45" s="113" t="s">
        <v>130</v>
      </c>
      <c r="B45" s="113"/>
      <c r="C45" s="113"/>
      <c r="D45" s="113"/>
      <c r="E45" s="113"/>
      <c r="F45" s="113"/>
    </row>
    <row r="46" spans="1:6" ht="12.75">
      <c r="A46" s="113"/>
      <c r="B46" s="113"/>
      <c r="C46" s="113"/>
      <c r="D46" s="113"/>
      <c r="E46" s="113"/>
      <c r="F46" s="113"/>
    </row>
    <row r="47" spans="2:6" ht="12.75">
      <c r="B47" s="54"/>
      <c r="C47" s="54"/>
      <c r="D47" s="54"/>
      <c r="E47" s="54"/>
      <c r="F47" s="54"/>
    </row>
    <row r="48" spans="2:4" ht="12.75" hidden="1">
      <c r="B48" s="71"/>
      <c r="C48" s="71"/>
      <c r="D48" s="71"/>
    </row>
    <row r="49" spans="1:4" ht="12.75" hidden="1">
      <c r="A49" s="69"/>
      <c r="B49" s="71"/>
      <c r="C49" s="71"/>
      <c r="D49" s="71"/>
    </row>
    <row r="50" spans="1:6" ht="12.75" hidden="1">
      <c r="A50" s="69" t="s">
        <v>88</v>
      </c>
      <c r="B50" s="71"/>
      <c r="C50" s="71"/>
      <c r="D50" s="71"/>
      <c r="E50" s="72">
        <f>'[1]BS - By Fund 30.09.2002'!H39</f>
        <v>3156942.7773999996</v>
      </c>
      <c r="F50" s="72">
        <f>'[2]GRBS09-2001'!$AG$106/1000</f>
        <v>2836981.9503899994</v>
      </c>
    </row>
    <row r="51" spans="1:6" ht="12.75" hidden="1">
      <c r="A51" s="69"/>
      <c r="B51" s="73"/>
      <c r="C51" s="73"/>
      <c r="D51" s="69"/>
      <c r="E51" s="72">
        <f>+E42-E50</f>
        <v>17622.222600000445</v>
      </c>
      <c r="F51" s="72">
        <f>+F42-F50</f>
        <v>156994.04961000057</v>
      </c>
    </row>
    <row r="52" spans="1:6" ht="12.75" hidden="1">
      <c r="A52" s="69"/>
      <c r="B52" s="69"/>
      <c r="C52" s="69"/>
      <c r="D52" s="69"/>
      <c r="E52" s="69"/>
      <c r="F52" s="69"/>
    </row>
    <row r="53" spans="1:6" ht="12.75" hidden="1">
      <c r="A53" s="69"/>
      <c r="B53" s="69"/>
      <c r="C53" s="69"/>
      <c r="D53" s="69"/>
      <c r="E53" s="69"/>
      <c r="F53" s="69"/>
    </row>
    <row r="54" spans="1:6" ht="12.75" hidden="1">
      <c r="A54" s="74" t="s">
        <v>89</v>
      </c>
      <c r="B54" s="75">
        <f>E36</f>
        <v>2993976</v>
      </c>
      <c r="C54" s="75">
        <f>F36</f>
        <v>1663753</v>
      </c>
      <c r="D54" s="69"/>
      <c r="E54" s="69"/>
      <c r="F54" s="69"/>
    </row>
    <row r="55" spans="1:6" ht="12.75" hidden="1">
      <c r="A55" s="74" t="s">
        <v>90</v>
      </c>
      <c r="B55" s="75">
        <f>+B56-B54</f>
        <v>165696.9339999999</v>
      </c>
      <c r="C55" s="75">
        <f>+C56-C54</f>
        <v>1124304.9298199997</v>
      </c>
      <c r="D55" s="69"/>
      <c r="E55" s="69"/>
      <c r="F55" s="69"/>
    </row>
    <row r="56" spans="1:6" ht="13.5" hidden="1" thickBot="1">
      <c r="A56" s="74" t="s">
        <v>91</v>
      </c>
      <c r="B56" s="76">
        <f>'[3]GRBS06.2002'!$Y$132</f>
        <v>3159672.934</v>
      </c>
      <c r="C56" s="76">
        <f>'[4]GRBS06-2001'!$R$110/1000</f>
        <v>2788057.9298199997</v>
      </c>
      <c r="D56" s="69"/>
      <c r="E56" s="69"/>
      <c r="F56" s="69"/>
    </row>
    <row r="57" spans="1:6" ht="13.5" hidden="1" thickTop="1">
      <c r="A57" s="69"/>
      <c r="B57" s="69"/>
      <c r="C57" s="69"/>
      <c r="D57" s="69"/>
      <c r="E57" s="69"/>
      <c r="F57" s="69"/>
    </row>
    <row r="58" spans="2:5" ht="12.75" hidden="1">
      <c r="B58" s="77">
        <f>B36</f>
        <v>3156943</v>
      </c>
      <c r="C58" s="77">
        <f>C36</f>
        <v>2834744</v>
      </c>
      <c r="E58" s="49"/>
    </row>
    <row r="59" spans="1:6" ht="12.75" hidden="1">
      <c r="A59" s="69"/>
      <c r="B59" s="78">
        <f>+B56-B58</f>
        <v>2729.933999999892</v>
      </c>
      <c r="C59" s="78">
        <f>+C56-C58</f>
        <v>-46686.07018000027</v>
      </c>
      <c r="D59" s="69"/>
      <c r="E59" s="69"/>
      <c r="F59" s="69"/>
    </row>
    <row r="60" spans="1:6" ht="12.75" hidden="1">
      <c r="A60" s="69"/>
      <c r="B60" s="69"/>
      <c r="C60" s="69"/>
      <c r="D60" s="69"/>
      <c r="E60" s="69"/>
      <c r="F60" s="69"/>
    </row>
    <row r="61" spans="1:6" ht="12.75" hidden="1">
      <c r="A61" s="69"/>
      <c r="B61" s="69"/>
      <c r="C61" s="69"/>
      <c r="D61" s="69"/>
      <c r="E61" s="69"/>
      <c r="F61" s="69"/>
    </row>
    <row r="62" spans="1:6" ht="12.75" hidden="1">
      <c r="A62" s="79" t="s">
        <v>92</v>
      </c>
      <c r="B62" s="73">
        <f>E27</f>
        <v>235001</v>
      </c>
      <c r="C62" s="73">
        <f>F27</f>
        <v>1378321</v>
      </c>
      <c r="D62" s="69"/>
      <c r="E62" s="69"/>
      <c r="F62" s="69"/>
    </row>
    <row r="63" spans="1:6" ht="12.75" hidden="1">
      <c r="A63" s="79" t="s">
        <v>93</v>
      </c>
      <c r="B63" s="73">
        <f>'[1]PL - By Fund 30.06.2002'!T43</f>
        <v>154994.4323899999</v>
      </c>
      <c r="C63" s="73">
        <f>'[1]PL - Fund 30.06.2001'!T43</f>
        <v>1097260.10439</v>
      </c>
      <c r="D63" s="69"/>
      <c r="E63" s="69"/>
      <c r="F63" s="69"/>
    </row>
    <row r="64" spans="1:6" ht="13.5" hidden="1" thickBot="1">
      <c r="A64" s="74"/>
      <c r="B64" s="80">
        <f>+B62-B63</f>
        <v>80006.56761000009</v>
      </c>
      <c r="C64" s="80">
        <f>+C62-C63</f>
        <v>281060.89561</v>
      </c>
      <c r="D64" s="69"/>
      <c r="E64" s="69"/>
      <c r="F64" s="69"/>
    </row>
    <row r="65" spans="1:6" ht="13.5" hidden="1" thickTop="1">
      <c r="A65" s="69"/>
      <c r="B65" s="69"/>
      <c r="C65" s="69"/>
      <c r="D65" s="69"/>
      <c r="E65" s="69"/>
      <c r="F65" s="69"/>
    </row>
    <row r="66" spans="1:6" ht="12.75" hidden="1">
      <c r="A66" s="69"/>
      <c r="B66" s="75">
        <f>+B55-B63</f>
        <v>10702.501609999978</v>
      </c>
      <c r="C66" s="75">
        <f>+C55-C63</f>
        <v>27044.825429999735</v>
      </c>
      <c r="D66" s="69"/>
      <c r="E66" s="69"/>
      <c r="F66" s="69"/>
    </row>
    <row r="67" spans="1:6" ht="12.75" hidden="1">
      <c r="A67" s="69"/>
      <c r="B67" s="69"/>
      <c r="C67" s="69"/>
      <c r="D67" s="69"/>
      <c r="E67" s="69"/>
      <c r="F67" s="69"/>
    </row>
    <row r="68" spans="1:6" ht="12.75" hidden="1">
      <c r="A68" s="69"/>
      <c r="B68" s="75">
        <f>+B54+B63</f>
        <v>3148970.4323899997</v>
      </c>
      <c r="C68" s="75">
        <f>+C54+C63</f>
        <v>2761013.10439</v>
      </c>
      <c r="D68" s="69"/>
      <c r="E68" s="69"/>
      <c r="F68" s="69"/>
    </row>
    <row r="69" spans="1:6" ht="12.75" hidden="1">
      <c r="A69" s="69"/>
      <c r="B69" s="69"/>
      <c r="C69" s="69"/>
      <c r="D69" s="69"/>
      <c r="E69" s="69"/>
      <c r="F69" s="69"/>
    </row>
    <row r="70" spans="1:6" ht="12.75">
      <c r="A70" s="69"/>
      <c r="B70" s="69"/>
      <c r="C70" s="69"/>
      <c r="D70" s="69"/>
      <c r="E70" s="69"/>
      <c r="F70" s="69"/>
    </row>
    <row r="72" spans="2:8" ht="12.75">
      <c r="B72" s="83" t="s">
        <v>96</v>
      </c>
      <c r="C72" s="83" t="s">
        <v>94</v>
      </c>
      <c r="E72" s="83" t="s">
        <v>95</v>
      </c>
      <c r="F72" s="83" t="s">
        <v>102</v>
      </c>
      <c r="G72" s="83" t="s">
        <v>104</v>
      </c>
      <c r="H72" s="83" t="s">
        <v>103</v>
      </c>
    </row>
    <row r="73" spans="2:8" ht="12.75">
      <c r="B73" s="83" t="s">
        <v>97</v>
      </c>
      <c r="C73" s="83" t="s">
        <v>97</v>
      </c>
      <c r="E73" s="83" t="s">
        <v>97</v>
      </c>
      <c r="F73" s="83" t="s">
        <v>97</v>
      </c>
      <c r="G73" s="83" t="s">
        <v>97</v>
      </c>
      <c r="H73" s="83" t="s">
        <v>97</v>
      </c>
    </row>
    <row r="74" spans="1:8" ht="12.75">
      <c r="A74" s="22" t="s">
        <v>106</v>
      </c>
      <c r="B74" s="49">
        <v>1655773</v>
      </c>
      <c r="C74" s="49">
        <v>10306</v>
      </c>
      <c r="D74" s="49"/>
      <c r="E74" s="49">
        <v>0</v>
      </c>
      <c r="F74" s="49">
        <f>SUM(B74:E74)</f>
        <v>1666079</v>
      </c>
      <c r="G74" s="49">
        <f>'[6]Claim Inc, RUR, LPFs'!$E$60</f>
        <v>-2325</v>
      </c>
      <c r="H74" s="70">
        <f>SUM(F74:G74)</f>
        <v>1663754</v>
      </c>
    </row>
    <row r="75" spans="2:8" ht="12.75">
      <c r="B75" s="49"/>
      <c r="C75" s="49"/>
      <c r="D75" s="49"/>
      <c r="E75" s="49"/>
      <c r="F75" s="49"/>
      <c r="G75" s="49"/>
      <c r="H75" s="70"/>
    </row>
    <row r="76" spans="1:6" ht="12.75">
      <c r="A76" s="22" t="s">
        <v>99</v>
      </c>
      <c r="C76" s="49"/>
      <c r="D76" s="49"/>
      <c r="E76" s="49"/>
      <c r="F76" s="49"/>
    </row>
    <row r="77" spans="1:8" ht="12.75">
      <c r="A77" s="51" t="s">
        <v>112</v>
      </c>
      <c r="B77" s="49">
        <f>59477830.02/1000</f>
        <v>59477.83002</v>
      </c>
      <c r="C77" s="49">
        <f>-98430.37/1000</f>
        <v>-98.43037</v>
      </c>
      <c r="D77" s="49"/>
      <c r="E77" s="49">
        <v>0</v>
      </c>
      <c r="F77" s="49">
        <f>SUM(B77:E77)</f>
        <v>59379.39965</v>
      </c>
      <c r="H77" s="70">
        <f>SUM(F77:G77)</f>
        <v>59379.39965</v>
      </c>
    </row>
    <row r="78" spans="1:8" ht="12.75">
      <c r="A78" s="51" t="s">
        <v>105</v>
      </c>
      <c r="B78" s="49">
        <f>1025609512.1/1000</f>
        <v>1025609.5121</v>
      </c>
      <c r="C78" s="49">
        <f>11005587.55/1000</f>
        <v>11005.58755</v>
      </c>
      <c r="D78" s="49"/>
      <c r="E78" s="49">
        <v>0</v>
      </c>
      <c r="F78" s="49">
        <f>SUM(B78:E78)</f>
        <v>1036615.0996500001</v>
      </c>
      <c r="H78" s="70">
        <f>SUM(F78:G78)</f>
        <v>1036615.0996500001</v>
      </c>
    </row>
    <row r="79" spans="1:8" ht="12.75">
      <c r="A79" s="22" t="s">
        <v>100</v>
      </c>
      <c r="B79" s="84">
        <f>SUM(B74:B78)</f>
        <v>2740860.34212</v>
      </c>
      <c r="C79" s="84">
        <f>SUM(C74:C78)</f>
        <v>21213.157180000002</v>
      </c>
      <c r="D79" s="84"/>
      <c r="E79" s="84">
        <f>SUM(E74:E78)</f>
        <v>0</v>
      </c>
      <c r="F79" s="84">
        <f>SUM(F74:F78)</f>
        <v>2762073.4993000003</v>
      </c>
      <c r="G79" s="84">
        <f>SUM(G74:G78)</f>
        <v>-2325</v>
      </c>
      <c r="H79" s="84">
        <f>SUM(H74:H78)</f>
        <v>2759748.4993000003</v>
      </c>
    </row>
    <row r="80" spans="2:8" ht="12.75">
      <c r="B80" s="54"/>
      <c r="C80" s="54"/>
      <c r="D80" s="54"/>
      <c r="E80" s="54"/>
      <c r="F80" s="54"/>
      <c r="G80" s="54"/>
      <c r="H80" s="54"/>
    </row>
    <row r="81" spans="1:8" s="69" customFormat="1" ht="12.75">
      <c r="A81" s="117" t="s">
        <v>113</v>
      </c>
      <c r="B81" s="87"/>
      <c r="C81" s="87"/>
      <c r="D81" s="87"/>
      <c r="E81" s="87"/>
      <c r="F81" s="87"/>
      <c r="G81" s="87"/>
      <c r="H81" s="87"/>
    </row>
    <row r="82" spans="1:9" s="69" customFormat="1" ht="12.75">
      <c r="A82" s="117"/>
      <c r="B82" s="88">
        <f>'[7]GRBS06-2001'!$B$114/1000</f>
        <v>2765821.6333799995</v>
      </c>
      <c r="C82" s="88" t="e">
        <f>SUM('[7]GRBS06-2001'!$I$105:$I$110)/1000</f>
        <v>#REF!</v>
      </c>
      <c r="D82" s="88"/>
      <c r="E82" s="88"/>
      <c r="F82" s="89" t="e">
        <f>SUM(B82:E82)</f>
        <v>#REF!</v>
      </c>
      <c r="G82" s="78">
        <f>G79</f>
        <v>-2325</v>
      </c>
      <c r="H82" s="78" t="e">
        <f>SUM(F82:G82)</f>
        <v>#REF!</v>
      </c>
      <c r="I82" s="73">
        <f>'[7]GRBS06-2001'!$R$110/1000</f>
        <v>2785732.5798199996</v>
      </c>
    </row>
    <row r="83" spans="1:8" s="69" customFormat="1" ht="12.75">
      <c r="A83" s="87" t="s">
        <v>111</v>
      </c>
      <c r="B83" s="88">
        <f>+B79-B82</f>
        <v>-24961.291259999387</v>
      </c>
      <c r="C83" s="88" t="e">
        <f>+C79-C82</f>
        <v>#REF!</v>
      </c>
      <c r="D83" s="88">
        <f>+D79-D82</f>
        <v>0</v>
      </c>
      <c r="E83" s="88">
        <f>+E79-E82</f>
        <v>0</v>
      </c>
      <c r="F83" s="88" t="e">
        <f>+F79-F82</f>
        <v>#REF!</v>
      </c>
      <c r="G83" s="88"/>
      <c r="H83" s="78" t="e">
        <f>SUM(F83:G83)</f>
        <v>#REF!</v>
      </c>
    </row>
    <row r="84" spans="1:10" ht="12.75">
      <c r="A84" s="69"/>
      <c r="B84" s="54"/>
      <c r="C84" s="54"/>
      <c r="D84" s="54"/>
      <c r="E84" s="54"/>
      <c r="F84" s="54"/>
      <c r="G84" s="68"/>
      <c r="H84" s="68"/>
      <c r="I84" s="69"/>
      <c r="J84" s="69"/>
    </row>
    <row r="85" spans="1:10" ht="12.75">
      <c r="A85" s="22" t="s">
        <v>101</v>
      </c>
      <c r="B85" s="49"/>
      <c r="C85" s="49"/>
      <c r="D85" s="49"/>
      <c r="E85" s="49"/>
      <c r="F85" s="49"/>
      <c r="I85" s="69"/>
      <c r="J85" s="69"/>
    </row>
    <row r="86" spans="1:10" ht="12.75">
      <c r="A86" s="51" t="s">
        <v>112</v>
      </c>
      <c r="B86" s="49">
        <f>53244935.06/1000-B77</f>
        <v>-6232.894959999998</v>
      </c>
      <c r="C86" s="49">
        <f>432459.65/1000-C77</f>
        <v>530.89002</v>
      </c>
      <c r="D86" s="49"/>
      <c r="E86" s="49">
        <v>0</v>
      </c>
      <c r="F86" s="49">
        <f>SUM(B86:E86)</f>
        <v>-5702.004939999998</v>
      </c>
      <c r="H86" s="70">
        <f>SUM(F86:G86)</f>
        <v>-5702.004939999998</v>
      </c>
      <c r="I86" s="69"/>
      <c r="J86" s="69"/>
    </row>
    <row r="87" spans="1:10" ht="12.75">
      <c r="A87" s="51" t="s">
        <v>105</v>
      </c>
      <c r="B87" s="52">
        <f>1104565685.84/1000-B78</f>
        <v>78956.17373999988</v>
      </c>
      <c r="C87" s="52">
        <f>12747858.52/1000-C78</f>
        <v>1742.2709699999996</v>
      </c>
      <c r="D87" s="52"/>
      <c r="E87" s="52">
        <v>0</v>
      </c>
      <c r="F87" s="52">
        <f>SUM(B87:E87)</f>
        <v>80698.44470999988</v>
      </c>
      <c r="G87" s="85"/>
      <c r="H87" s="86">
        <f>SUM(F87:G87)</f>
        <v>80698.44470999988</v>
      </c>
      <c r="I87" s="69"/>
      <c r="J87" s="69"/>
    </row>
    <row r="88" spans="1:10" ht="12.75">
      <c r="A88" s="22" t="s">
        <v>98</v>
      </c>
      <c r="B88" s="49">
        <f aca="true" t="shared" si="0" ref="B88:H88">+B79+SUM(B86:B87)</f>
        <v>2813583.6209</v>
      </c>
      <c r="C88" s="49">
        <f t="shared" si="0"/>
        <v>23486.318170000002</v>
      </c>
      <c r="D88" s="49">
        <f t="shared" si="0"/>
        <v>0</v>
      </c>
      <c r="E88" s="49">
        <f t="shared" si="0"/>
        <v>0</v>
      </c>
      <c r="F88" s="49">
        <f t="shared" si="0"/>
        <v>2837069.9390700003</v>
      </c>
      <c r="G88" s="49">
        <f t="shared" si="0"/>
        <v>-2325</v>
      </c>
      <c r="H88" s="49">
        <f t="shared" si="0"/>
        <v>2834744.9390700003</v>
      </c>
      <c r="I88" s="69"/>
      <c r="J88" s="69"/>
    </row>
    <row r="89" spans="2:10" ht="12.75">
      <c r="B89" s="54"/>
      <c r="C89" s="54"/>
      <c r="D89" s="54"/>
      <c r="E89" s="54"/>
      <c r="F89" s="54"/>
      <c r="G89" s="54"/>
      <c r="H89" s="54"/>
      <c r="I89" s="69"/>
      <c r="J89" s="69"/>
    </row>
    <row r="90" spans="1:10" ht="12.75">
      <c r="A90" s="117" t="s">
        <v>113</v>
      </c>
      <c r="B90" s="87"/>
      <c r="C90" s="87"/>
      <c r="D90" s="87"/>
      <c r="E90" s="87"/>
      <c r="F90" s="87"/>
      <c r="G90" s="87"/>
      <c r="H90" s="87"/>
      <c r="I90" s="69"/>
      <c r="J90" s="69"/>
    </row>
    <row r="91" spans="1:10" ht="12.75">
      <c r="A91" s="117"/>
      <c r="B91" s="88">
        <f>'[8]GRBS09-2001'!$B$115/1000</f>
        <v>2813583.5788</v>
      </c>
      <c r="C91" s="88">
        <f>SUM('[8]GRBS09-2001'!$I$106:$I$111)/1000</f>
        <v>23398.37159</v>
      </c>
      <c r="D91" s="88"/>
      <c r="E91" s="88"/>
      <c r="F91" s="89">
        <f>SUM(B91:E91)</f>
        <v>2836981.95039</v>
      </c>
      <c r="G91" s="78">
        <f>G88</f>
        <v>-2325</v>
      </c>
      <c r="H91" s="78">
        <f>SUM(F91:G91)</f>
        <v>2834656.95039</v>
      </c>
      <c r="I91" s="73">
        <f>'[8]GRBS09-2001'!$R$111</f>
        <v>2834656.6003899993</v>
      </c>
      <c r="J91" s="75"/>
    </row>
    <row r="92" spans="1:10" ht="12.75">
      <c r="A92" s="87" t="s">
        <v>111</v>
      </c>
      <c r="B92" s="88">
        <f>+B88-B91</f>
        <v>0.04210000019520521</v>
      </c>
      <c r="C92" s="88">
        <f>+C88-C91</f>
        <v>87.94658000000345</v>
      </c>
      <c r="D92" s="88">
        <f>+D88-D91</f>
        <v>0</v>
      </c>
      <c r="E92" s="88">
        <f>+E88-E91</f>
        <v>0</v>
      </c>
      <c r="F92" s="88">
        <f>+F88-F91</f>
        <v>87.98868000041693</v>
      </c>
      <c r="G92" s="88"/>
      <c r="H92" s="78">
        <f>SUM(F92:G92)</f>
        <v>87.98868000041693</v>
      </c>
      <c r="I92" s="69"/>
      <c r="J92" s="69"/>
    </row>
    <row r="93" spans="2:10" ht="12.75">
      <c r="B93" s="49"/>
      <c r="C93" s="49"/>
      <c r="D93" s="49"/>
      <c r="E93" s="49"/>
      <c r="F93" s="49"/>
      <c r="I93" s="69"/>
      <c r="J93" s="69"/>
    </row>
    <row r="94" spans="1:6" ht="12.75">
      <c r="A94" s="22" t="s">
        <v>109</v>
      </c>
      <c r="B94" s="49"/>
      <c r="C94" s="49"/>
      <c r="D94" s="49"/>
      <c r="E94" s="49"/>
      <c r="F94" s="49"/>
    </row>
    <row r="95" spans="1:8" ht="12.75">
      <c r="A95" s="51" t="s">
        <v>112</v>
      </c>
      <c r="B95" s="49">
        <f>75142587.96/1000-B86-B77</f>
        <v>21897.65289999998</v>
      </c>
      <c r="C95" s="49">
        <f>1615872.65/1000-C86-C77</f>
        <v>1183.4129999999998</v>
      </c>
      <c r="D95" s="49"/>
      <c r="E95" s="49">
        <v>0</v>
      </c>
      <c r="F95" s="49">
        <f>SUM(B95:E95)</f>
        <v>23081.06589999998</v>
      </c>
      <c r="H95" s="70">
        <f>SUM(F95:G95)</f>
        <v>23081.06589999998</v>
      </c>
    </row>
    <row r="96" spans="1:8" ht="12.75">
      <c r="A96" s="51" t="s">
        <v>105</v>
      </c>
      <c r="B96" s="52">
        <f>1237610898.57/1000-B78-B87</f>
        <v>133045.21273000003</v>
      </c>
      <c r="C96" s="52">
        <f>14249414.84/1000-C87-C78</f>
        <v>1501.5563199999997</v>
      </c>
      <c r="D96" s="52"/>
      <c r="E96" s="52">
        <v>0</v>
      </c>
      <c r="F96" s="52">
        <f>SUM(B96:E96)</f>
        <v>134546.76905000003</v>
      </c>
      <c r="G96" s="85"/>
      <c r="H96" s="86">
        <f>SUM(F96:G96)</f>
        <v>134546.76905000003</v>
      </c>
    </row>
    <row r="97" spans="1:8" ht="12.75">
      <c r="A97" s="22" t="s">
        <v>110</v>
      </c>
      <c r="B97" s="49">
        <f>+B88+SUM(B95:B96)</f>
        <v>2968526.48653</v>
      </c>
      <c r="C97" s="49">
        <f aca="true" t="shared" si="1" ref="C97:H97">+C88+SUM(C95:C96)</f>
        <v>26171.287490000002</v>
      </c>
      <c r="D97" s="49">
        <f t="shared" si="1"/>
        <v>0</v>
      </c>
      <c r="E97" s="49">
        <f t="shared" si="1"/>
        <v>0</v>
      </c>
      <c r="F97" s="49">
        <f t="shared" si="1"/>
        <v>2994697.7740200004</v>
      </c>
      <c r="G97" s="49">
        <f t="shared" si="1"/>
        <v>-2325</v>
      </c>
      <c r="H97" s="49">
        <f t="shared" si="1"/>
        <v>2992372.7740200004</v>
      </c>
    </row>
    <row r="98" spans="1:6" ht="12.75">
      <c r="A98" s="69"/>
      <c r="B98" s="49"/>
      <c r="C98" s="49"/>
      <c r="D98" s="49"/>
      <c r="E98" s="49"/>
      <c r="F98" s="49"/>
    </row>
    <row r="99" spans="1:8" ht="12.75">
      <c r="A99" s="117" t="s">
        <v>113</v>
      </c>
      <c r="B99" s="87"/>
      <c r="C99" s="87"/>
      <c r="D99" s="87"/>
      <c r="E99" s="87"/>
      <c r="F99" s="87"/>
      <c r="G99" s="87"/>
      <c r="H99" s="87"/>
    </row>
    <row r="100" spans="1:10" ht="12.75">
      <c r="A100" s="117"/>
      <c r="B100" s="88">
        <f>'[9]GRBS12.2001'!$B$117/1000</f>
        <v>2968526.43921</v>
      </c>
      <c r="C100" s="88">
        <f>SUM('[9]GRBS12.2001'!$I$108:$I$113)/1000</f>
        <v>25715.74103</v>
      </c>
      <c r="D100" s="88"/>
      <c r="E100" s="88"/>
      <c r="F100" s="89">
        <f>SUM(B100:E100)</f>
        <v>2994242.18024</v>
      </c>
      <c r="G100" s="78">
        <f>G97</f>
        <v>-2325</v>
      </c>
      <c r="H100" s="78">
        <f>SUM(F100:G100)</f>
        <v>2991917.18024</v>
      </c>
      <c r="I100" s="73">
        <f>'[9]GRBS12.2001'!$V$113</f>
        <v>2994242.18024</v>
      </c>
      <c r="J100" s="70">
        <f>+H100-I100</f>
        <v>-2325</v>
      </c>
    </row>
    <row r="101" spans="1:8" ht="12.75">
      <c r="A101" s="87" t="s">
        <v>111</v>
      </c>
      <c r="B101" s="88">
        <f>+B97-B100</f>
        <v>0.047319999895989895</v>
      </c>
      <c r="C101" s="88">
        <f>+C97-C100</f>
        <v>455.5464600000014</v>
      </c>
      <c r="D101" s="88">
        <f>+D97-D100</f>
        <v>0</v>
      </c>
      <c r="E101" s="88">
        <f>+E97-E100</f>
        <v>0</v>
      </c>
      <c r="F101" s="88">
        <f>+F97-F100</f>
        <v>455.59378000022843</v>
      </c>
      <c r="G101" s="88"/>
      <c r="H101" s="78">
        <f>SUM(F101:G101)</f>
        <v>455.59378000022843</v>
      </c>
    </row>
    <row r="103" spans="1:8" ht="12.75">
      <c r="A103" s="90" t="s">
        <v>106</v>
      </c>
      <c r="B103" s="91">
        <f>B74</f>
        <v>1655773</v>
      </c>
      <c r="C103" s="91">
        <f>C74</f>
        <v>10306</v>
      </c>
      <c r="D103" s="91">
        <f>D74</f>
        <v>0</v>
      </c>
      <c r="E103" s="91">
        <f>E74</f>
        <v>0</v>
      </c>
      <c r="F103" s="91">
        <f>SUM(B103:E103)</f>
        <v>1666079</v>
      </c>
      <c r="G103" s="92">
        <f>G100</f>
        <v>-2325</v>
      </c>
      <c r="H103" s="92">
        <f>SUM(F103:G103)</f>
        <v>1663754</v>
      </c>
    </row>
    <row r="104" spans="1:8" ht="12.75">
      <c r="A104" s="90" t="s">
        <v>114</v>
      </c>
      <c r="B104" s="90"/>
      <c r="C104" s="90"/>
      <c r="D104" s="90"/>
      <c r="E104" s="90"/>
      <c r="F104" s="90"/>
      <c r="G104" s="90"/>
      <c r="H104" s="90"/>
    </row>
    <row r="105" spans="1:8" ht="12.75">
      <c r="A105" s="93" t="s">
        <v>112</v>
      </c>
      <c r="B105" s="91">
        <f>75142587.96/1000</f>
        <v>75142.58795999999</v>
      </c>
      <c r="C105" s="91">
        <f>1615872.65/1000</f>
        <v>1615.8726499999998</v>
      </c>
      <c r="D105" s="91"/>
      <c r="E105" s="91"/>
      <c r="F105" s="91">
        <f>SUM(B105:E105)</f>
        <v>76758.46061</v>
      </c>
      <c r="G105" s="90"/>
      <c r="H105" s="92">
        <f>SUM(F105:G105)</f>
        <v>76758.46061</v>
      </c>
    </row>
    <row r="106" spans="1:8" ht="12.75">
      <c r="A106" s="93" t="s">
        <v>105</v>
      </c>
      <c r="B106" s="91">
        <f>1237610898.57/1000</f>
        <v>1237610.89857</v>
      </c>
      <c r="C106" s="91">
        <f>14249414.84/1000</f>
        <v>14249.41484</v>
      </c>
      <c r="D106" s="91"/>
      <c r="E106" s="91"/>
      <c r="F106" s="91">
        <f>SUM(B106:E106)</f>
        <v>1251860.31341</v>
      </c>
      <c r="G106" s="90"/>
      <c r="H106" s="92">
        <f>SUM(F106:G106)</f>
        <v>1251860.31341</v>
      </c>
    </row>
    <row r="107" spans="1:10" ht="13.5" thickBot="1">
      <c r="A107" s="90" t="s">
        <v>110</v>
      </c>
      <c r="B107" s="94">
        <f>SUM(B103:B106)</f>
        <v>2968526.48653</v>
      </c>
      <c r="C107" s="94">
        <f aca="true" t="shared" si="2" ref="C107:H107">SUM(C103:C106)</f>
        <v>26171.28749</v>
      </c>
      <c r="D107" s="94">
        <f t="shared" si="2"/>
        <v>0</v>
      </c>
      <c r="E107" s="94">
        <f t="shared" si="2"/>
        <v>0</v>
      </c>
      <c r="F107" s="94">
        <f t="shared" si="2"/>
        <v>2994697.77402</v>
      </c>
      <c r="G107" s="94">
        <f t="shared" si="2"/>
        <v>-2325</v>
      </c>
      <c r="H107" s="94">
        <f t="shared" si="2"/>
        <v>2992372.77402</v>
      </c>
      <c r="I107" s="70">
        <f>I100</f>
        <v>2994242.18024</v>
      </c>
      <c r="J107" s="70">
        <f>+H107-I107</f>
        <v>-1869.4062200002372</v>
      </c>
    </row>
    <row r="108" ht="13.5" thickTop="1"/>
    <row r="109" spans="1:8" ht="12.75">
      <c r="A109" s="22" t="s">
        <v>115</v>
      </c>
      <c r="B109" s="49">
        <v>2968526</v>
      </c>
      <c r="C109" s="49">
        <f>6697059/1000*3.8</f>
        <v>25448.8242</v>
      </c>
      <c r="F109" s="70">
        <f>SUM(B109:E109)</f>
        <v>2993974.8242</v>
      </c>
      <c r="H109" s="49">
        <v>2993976</v>
      </c>
    </row>
    <row r="110" spans="2:8" ht="12.75">
      <c r="B110" s="70">
        <f>+B107-B109</f>
        <v>0.4865299998782575</v>
      </c>
      <c r="C110" s="70">
        <f>+C107-C109</f>
        <v>722.4632899999997</v>
      </c>
      <c r="F110" s="70">
        <f>SUM(B110:E110)</f>
        <v>722.949819999878</v>
      </c>
      <c r="H110" s="70">
        <f>+H107-H109</f>
        <v>-1603.2259800001048</v>
      </c>
    </row>
    <row r="111" spans="2:8" ht="12.75">
      <c r="B111" s="70"/>
      <c r="C111" s="70"/>
      <c r="F111" s="70"/>
      <c r="H111" s="70"/>
    </row>
    <row r="112" spans="2:8" ht="12.75">
      <c r="B112" s="70"/>
      <c r="C112" s="70"/>
      <c r="F112" s="70"/>
      <c r="G112" s="95" t="s">
        <v>116</v>
      </c>
      <c r="H112" s="96">
        <f>2325-1603</f>
        <v>722</v>
      </c>
    </row>
    <row r="113" ht="12.75">
      <c r="H113" s="70"/>
    </row>
    <row r="116" spans="2:8" ht="12.75">
      <c r="B116" s="83" t="s">
        <v>96</v>
      </c>
      <c r="C116" s="83" t="s">
        <v>94</v>
      </c>
      <c r="E116" s="83" t="s">
        <v>95</v>
      </c>
      <c r="F116" s="83" t="s">
        <v>102</v>
      </c>
      <c r="G116" s="83" t="s">
        <v>104</v>
      </c>
      <c r="H116" s="83" t="s">
        <v>103</v>
      </c>
    </row>
    <row r="117" spans="2:8" ht="12.75">
      <c r="B117" s="83" t="s">
        <v>97</v>
      </c>
      <c r="C117" s="83" t="s">
        <v>97</v>
      </c>
      <c r="E117" s="83" t="s">
        <v>97</v>
      </c>
      <c r="F117" s="83" t="s">
        <v>97</v>
      </c>
      <c r="G117" s="83" t="s">
        <v>97</v>
      </c>
      <c r="H117" s="83" t="s">
        <v>97</v>
      </c>
    </row>
    <row r="118" spans="1:8" ht="12.75">
      <c r="A118" s="22" t="s">
        <v>107</v>
      </c>
      <c r="B118" s="49">
        <f>B109</f>
        <v>2968526</v>
      </c>
      <c r="C118" s="49">
        <f>C109</f>
        <v>25448.8242</v>
      </c>
      <c r="D118" s="49"/>
      <c r="E118" s="49">
        <v>0</v>
      </c>
      <c r="F118" s="49">
        <f>SUM(B118:E118)</f>
        <v>2993974.8242</v>
      </c>
      <c r="G118" s="49"/>
      <c r="H118" s="70">
        <f>SUM(F118:G118)</f>
        <v>2993974.8242</v>
      </c>
    </row>
    <row r="119" spans="2:8" ht="12.75">
      <c r="B119" s="49"/>
      <c r="C119" s="49"/>
      <c r="D119" s="49"/>
      <c r="E119" s="49"/>
      <c r="F119" s="49"/>
      <c r="G119" s="49"/>
      <c r="H119" s="70"/>
    </row>
    <row r="120" spans="1:6" ht="12.75">
      <c r="A120" s="22" t="s">
        <v>108</v>
      </c>
      <c r="C120" s="49"/>
      <c r="D120" s="49"/>
      <c r="E120" s="49"/>
      <c r="F120" s="49"/>
    </row>
    <row r="121" spans="1:8" ht="12.75">
      <c r="A121" s="51" t="s">
        <v>112</v>
      </c>
      <c r="B121" s="49">
        <f>-'[11]PL - By Fund 30.06.2002'!$Q$38</f>
        <v>59236.032209999925</v>
      </c>
      <c r="C121" s="49">
        <f>-'[11]PL - By Fund 30.06.2002'!$R$38</f>
        <v>410.498</v>
      </c>
      <c r="D121" s="49"/>
      <c r="E121" s="49">
        <v>0</v>
      </c>
      <c r="F121" s="49">
        <f>SUM(B121:E121)</f>
        <v>59646.530209999924</v>
      </c>
      <c r="H121" s="70">
        <f>SUM(F121:G121)</f>
        <v>59646.530209999924</v>
      </c>
    </row>
    <row r="122" spans="1:8" ht="12.75">
      <c r="A122" s="51" t="s">
        <v>105</v>
      </c>
      <c r="B122" s="49">
        <f>-'[11]PL - By Fund 30.06.2002'!$Q$16</f>
        <v>93309.45709000001</v>
      </c>
      <c r="C122" s="49">
        <f>-'[11]PL - By Fund 30.06.2002'!$R$16</f>
        <v>2720.215</v>
      </c>
      <c r="D122" s="49"/>
      <c r="E122" s="49">
        <f>-'[11]PL - By Fund 30.06.2002'!$S$16</f>
        <v>812.178</v>
      </c>
      <c r="F122" s="49">
        <f>SUM(B122:E122)</f>
        <v>96841.85009</v>
      </c>
      <c r="H122" s="70">
        <f>SUM(F122:G122)</f>
        <v>96841.85009</v>
      </c>
    </row>
    <row r="123" spans="1:8" ht="12.75">
      <c r="A123" s="22" t="s">
        <v>117</v>
      </c>
      <c r="B123" s="84">
        <f>SUM(B118:B122)</f>
        <v>3121071.4893</v>
      </c>
      <c r="C123" s="84">
        <f>SUM(C118:C122)</f>
        <v>28579.5372</v>
      </c>
      <c r="D123" s="84"/>
      <c r="E123" s="84">
        <f>SUM(E118:E122)</f>
        <v>812.178</v>
      </c>
      <c r="F123" s="84">
        <f>SUM(F118:F122)</f>
        <v>3150463.2045</v>
      </c>
      <c r="G123" s="84">
        <f>SUM(G118:G122)</f>
        <v>0</v>
      </c>
      <c r="H123" s="84">
        <f>SUM(H118:H122)</f>
        <v>3150463.2045</v>
      </c>
    </row>
    <row r="124" spans="2:8" ht="12.75">
      <c r="B124" s="54"/>
      <c r="C124" s="54"/>
      <c r="D124" s="54"/>
      <c r="E124" s="54"/>
      <c r="F124" s="54"/>
      <c r="G124" s="54"/>
      <c r="H124" s="54"/>
    </row>
    <row r="125" spans="1:9" ht="12.75">
      <c r="A125" s="117" t="s">
        <v>113</v>
      </c>
      <c r="B125" s="87"/>
      <c r="C125" s="87"/>
      <c r="D125" s="87"/>
      <c r="E125" s="87"/>
      <c r="F125" s="87"/>
      <c r="G125" s="87"/>
      <c r="H125" s="87"/>
      <c r="I125" s="69"/>
    </row>
    <row r="126" spans="1:9" ht="12.75">
      <c r="A126" s="117"/>
      <c r="B126" s="88">
        <f>'[10]GRBS06.2002'!$B$139/1000</f>
        <v>3121065.927</v>
      </c>
      <c r="C126" s="88" t="e">
        <f>SUM('[10]GRBS06.2002'!$I$124:$I$132)/1000</f>
        <v>#REF!</v>
      </c>
      <c r="D126" s="88"/>
      <c r="E126" s="88">
        <f>'[10]GRBS06.2002'!$J$139/1000</f>
        <v>6037.193</v>
      </c>
      <c r="F126" s="89" t="e">
        <f>SUM(B126:E126)</f>
        <v>#REF!</v>
      </c>
      <c r="G126" s="78">
        <f>G123</f>
        <v>0</v>
      </c>
      <c r="H126" s="78" t="e">
        <f>SUM(F126:G126)</f>
        <v>#REF!</v>
      </c>
      <c r="I126" s="73">
        <f>'[10]GRBS06.2002'!$Y$131</f>
        <v>3138439.551</v>
      </c>
    </row>
    <row r="127" spans="1:9" ht="12.75">
      <c r="A127" s="87" t="s">
        <v>111</v>
      </c>
      <c r="B127" s="88">
        <f>+B123-B126</f>
        <v>5.562299999874085</v>
      </c>
      <c r="C127" s="88" t="e">
        <f>+C123-C126</f>
        <v>#REF!</v>
      </c>
      <c r="D127" s="88">
        <f>+D123-D126</f>
        <v>0</v>
      </c>
      <c r="E127" s="88">
        <f>+E123-E126</f>
        <v>-5225.015</v>
      </c>
      <c r="F127" s="88" t="e">
        <f>+F123-F126</f>
        <v>#REF!</v>
      </c>
      <c r="G127" s="88"/>
      <c r="H127" s="78" t="e">
        <f>SUM(F127:G127)</f>
        <v>#REF!</v>
      </c>
      <c r="I127" s="69"/>
    </row>
    <row r="128" spans="1:9" ht="12.75">
      <c r="A128" s="69"/>
      <c r="B128" s="54"/>
      <c r="C128" s="54"/>
      <c r="D128" s="54"/>
      <c r="E128" s="54"/>
      <c r="F128" s="54"/>
      <c r="G128" s="68"/>
      <c r="H128" s="68"/>
      <c r="I128" s="69"/>
    </row>
    <row r="129" spans="1:9" ht="12.75">
      <c r="A129" s="22" t="s">
        <v>118</v>
      </c>
      <c r="B129" s="49"/>
      <c r="C129" s="49"/>
      <c r="D129" s="49"/>
      <c r="E129" s="49"/>
      <c r="F129" s="49"/>
      <c r="I129" s="69"/>
    </row>
    <row r="130" spans="1:9" ht="12.75">
      <c r="A130" s="51" t="s">
        <v>112</v>
      </c>
      <c r="B130" s="49">
        <f>-'[11]PL - By Fund 30.09.2002'!$Q$38-B121</f>
        <v>-43325.044909999895</v>
      </c>
      <c r="C130" s="49">
        <f>-'[11]PL - By Fund 30.09.2002'!$R$38-C121</f>
        <v>1324.027</v>
      </c>
      <c r="D130" s="49"/>
      <c r="E130" s="49">
        <f>-'[11]PL - By Fund 30.09.2002'!$S$38-E121</f>
        <v>-1617.7469999999992</v>
      </c>
      <c r="F130" s="49">
        <f>SUM(B130:E130)</f>
        <v>-43618.76490999989</v>
      </c>
      <c r="H130" s="70">
        <f>SUM(F130:G130)</f>
        <v>-43618.76490999989</v>
      </c>
      <c r="I130" s="69"/>
    </row>
    <row r="131" spans="1:9" ht="12.75">
      <c r="A131" s="51" t="s">
        <v>105</v>
      </c>
      <c r="B131" s="52">
        <f>-'[11]PL - By Fund 30.09.2002'!$Q$16-B122</f>
        <v>44384.64817999999</v>
      </c>
      <c r="C131" s="52">
        <f>-'[11]PL - By Fund 30.09.2002'!$R$16-C122</f>
        <v>565.281</v>
      </c>
      <c r="D131" s="52"/>
      <c r="E131" s="52">
        <f>-'[11]PL - By Fund 30.09.2002'!$S$16-E122</f>
        <v>5424.553</v>
      </c>
      <c r="F131" s="52">
        <f>SUM(B131:E131)</f>
        <v>50374.48217999999</v>
      </c>
      <c r="G131" s="85"/>
      <c r="H131" s="86">
        <f>SUM(F131:G131)</f>
        <v>50374.48217999999</v>
      </c>
      <c r="I131" s="69"/>
    </row>
    <row r="132" spans="1:9" ht="12.75">
      <c r="A132" s="22" t="s">
        <v>119</v>
      </c>
      <c r="B132" s="49">
        <f aca="true" t="shared" si="3" ref="B132:H132">+B123+SUM(B130:B131)</f>
        <v>3122131.0925700003</v>
      </c>
      <c r="C132" s="49">
        <f t="shared" si="3"/>
        <v>30468.8452</v>
      </c>
      <c r="D132" s="49">
        <f t="shared" si="3"/>
        <v>0</v>
      </c>
      <c r="E132" s="49">
        <f t="shared" si="3"/>
        <v>4618.984</v>
      </c>
      <c r="F132" s="49">
        <f t="shared" si="3"/>
        <v>3157218.92177</v>
      </c>
      <c r="G132" s="49">
        <f t="shared" si="3"/>
        <v>0</v>
      </c>
      <c r="H132" s="49">
        <f t="shared" si="3"/>
        <v>3157218.92177</v>
      </c>
      <c r="I132" s="69"/>
    </row>
    <row r="133" spans="2:9" ht="12.75">
      <c r="B133" s="54"/>
      <c r="C133" s="54"/>
      <c r="D133" s="54"/>
      <c r="E133" s="54"/>
      <c r="F133" s="54"/>
      <c r="G133" s="54"/>
      <c r="H133" s="54"/>
      <c r="I133" s="69"/>
    </row>
    <row r="134" spans="1:9" ht="12.75">
      <c r="A134" s="117" t="s">
        <v>113</v>
      </c>
      <c r="B134" s="87"/>
      <c r="C134" s="87"/>
      <c r="D134" s="87"/>
      <c r="E134" s="87"/>
      <c r="F134" s="87"/>
      <c r="G134" s="87"/>
      <c r="H134" s="87"/>
      <c r="I134" s="69"/>
    </row>
    <row r="135" spans="1:9" ht="12.75">
      <c r="A135" s="117"/>
      <c r="B135" s="88">
        <f>'[11]BS - By Fund 30.09.2002'!$C$39</f>
        <v>3121876.8893999998</v>
      </c>
      <c r="C135" s="88">
        <f>'[11]BS - By Fund 30.09.2002'!$D$39</f>
        <v>27199.317</v>
      </c>
      <c r="D135" s="88"/>
      <c r="E135" s="88">
        <f>'[11]BS - By Fund 30.09.2002'!$E$39</f>
        <v>7866.571</v>
      </c>
      <c r="F135" s="89">
        <f>SUM(B135:E135)</f>
        <v>3156942.7773999996</v>
      </c>
      <c r="G135" s="78">
        <f>G132</f>
        <v>0</v>
      </c>
      <c r="H135" s="78">
        <f>SUM(F135:G135)</f>
        <v>3156942.7773999996</v>
      </c>
      <c r="I135" s="73"/>
    </row>
    <row r="136" spans="1:9" ht="12.75">
      <c r="A136" s="87" t="s">
        <v>111</v>
      </c>
      <c r="B136" s="88">
        <f>+B132-B135</f>
        <v>254.20317000057548</v>
      </c>
      <c r="C136" s="88">
        <f>+C132-C135</f>
        <v>3269.5282000000007</v>
      </c>
      <c r="D136" s="88">
        <f>+D132-D135</f>
        <v>0</v>
      </c>
      <c r="E136" s="88">
        <f>+E132-E135</f>
        <v>-3247.5869999999995</v>
      </c>
      <c r="F136" s="88">
        <f>+F132-F135</f>
        <v>276.14437000034377</v>
      </c>
      <c r="G136" s="88"/>
      <c r="H136" s="78">
        <f>SUM(F136:G136)</f>
        <v>276.14437000034377</v>
      </c>
      <c r="I136" s="69"/>
    </row>
    <row r="137" spans="2:9" ht="12.75">
      <c r="B137" s="49"/>
      <c r="C137" s="49"/>
      <c r="D137" s="49"/>
      <c r="E137" s="49"/>
      <c r="F137" s="49"/>
      <c r="I137" s="69"/>
    </row>
    <row r="138" spans="1:6" ht="12.75" hidden="1">
      <c r="A138" s="22" t="s">
        <v>120</v>
      </c>
      <c r="B138" s="49"/>
      <c r="C138" s="49"/>
      <c r="D138" s="49"/>
      <c r="E138" s="49"/>
      <c r="F138" s="49"/>
    </row>
    <row r="139" spans="1:8" ht="12.75" hidden="1">
      <c r="A139" s="51" t="s">
        <v>112</v>
      </c>
      <c r="B139" s="49"/>
      <c r="C139" s="49"/>
      <c r="D139" s="49"/>
      <c r="E139" s="49">
        <v>0</v>
      </c>
      <c r="F139" s="49">
        <f>SUM(B139:E139)</f>
        <v>0</v>
      </c>
      <c r="H139" s="70">
        <f>SUM(F139:G139)</f>
        <v>0</v>
      </c>
    </row>
    <row r="140" spans="1:8" ht="12.75" hidden="1">
      <c r="A140" s="51" t="s">
        <v>105</v>
      </c>
      <c r="B140" s="52"/>
      <c r="C140" s="52"/>
      <c r="D140" s="52"/>
      <c r="E140" s="52">
        <v>0</v>
      </c>
      <c r="F140" s="52">
        <f>SUM(B140:E140)</f>
        <v>0</v>
      </c>
      <c r="G140" s="85"/>
      <c r="H140" s="86">
        <f>SUM(F140:G140)</f>
        <v>0</v>
      </c>
    </row>
    <row r="141" spans="1:8" ht="12.75" hidden="1">
      <c r="A141" s="22" t="s">
        <v>121</v>
      </c>
      <c r="B141" s="49">
        <f aca="true" t="shared" si="4" ref="B141:H141">+B132+SUM(B139:B140)</f>
        <v>3122131.0925700003</v>
      </c>
      <c r="C141" s="49">
        <f t="shared" si="4"/>
        <v>30468.8452</v>
      </c>
      <c r="D141" s="49">
        <f t="shared" si="4"/>
        <v>0</v>
      </c>
      <c r="E141" s="49">
        <f t="shared" si="4"/>
        <v>4618.984</v>
      </c>
      <c r="F141" s="49">
        <f t="shared" si="4"/>
        <v>3157218.92177</v>
      </c>
      <c r="G141" s="49">
        <f t="shared" si="4"/>
        <v>0</v>
      </c>
      <c r="H141" s="49">
        <f t="shared" si="4"/>
        <v>3157218.92177</v>
      </c>
    </row>
    <row r="142" spans="1:6" ht="12.75" hidden="1">
      <c r="A142" s="69"/>
      <c r="B142" s="49"/>
      <c r="C142" s="49"/>
      <c r="D142" s="49"/>
      <c r="E142" s="49"/>
      <c r="F142" s="49"/>
    </row>
    <row r="143" spans="1:8" ht="12.75" hidden="1">
      <c r="A143" s="117" t="s">
        <v>113</v>
      </c>
      <c r="B143" s="87"/>
      <c r="C143" s="87"/>
      <c r="D143" s="87"/>
      <c r="E143" s="87"/>
      <c r="F143" s="87"/>
      <c r="G143" s="87"/>
      <c r="H143" s="87"/>
    </row>
    <row r="144" spans="1:9" ht="12.75" hidden="1">
      <c r="A144" s="117"/>
      <c r="B144" s="88"/>
      <c r="C144" s="88"/>
      <c r="D144" s="88"/>
      <c r="E144" s="88"/>
      <c r="F144" s="89">
        <f>SUM(B144:E144)</f>
        <v>0</v>
      </c>
      <c r="G144" s="78">
        <f>G141</f>
        <v>0</v>
      </c>
      <c r="H144" s="78">
        <f>SUM(F144:G144)</f>
        <v>0</v>
      </c>
      <c r="I144" s="73"/>
    </row>
    <row r="145" spans="1:8" ht="12.75" hidden="1">
      <c r="A145" s="87" t="s">
        <v>111</v>
      </c>
      <c r="B145" s="88">
        <f>+B141-B144</f>
        <v>3122131.0925700003</v>
      </c>
      <c r="C145" s="88">
        <f>+C141-C144</f>
        <v>30468.8452</v>
      </c>
      <c r="D145" s="88">
        <f>+D141-D144</f>
        <v>0</v>
      </c>
      <c r="E145" s="88">
        <f>+E141-E144</f>
        <v>4618.984</v>
      </c>
      <c r="F145" s="88">
        <f>+F141-F144</f>
        <v>3157218.92177</v>
      </c>
      <c r="G145" s="88"/>
      <c r="H145" s="78">
        <f>SUM(F145:G145)</f>
        <v>3157218.92177</v>
      </c>
    </row>
    <row r="147" spans="1:8" ht="12.75">
      <c r="A147" s="90" t="s">
        <v>107</v>
      </c>
      <c r="B147" s="91">
        <f>B118</f>
        <v>2968526</v>
      </c>
      <c r="C147" s="91">
        <f>C118</f>
        <v>25448.8242</v>
      </c>
      <c r="D147" s="91">
        <f>D118</f>
        <v>0</v>
      </c>
      <c r="E147" s="91">
        <f>E118</f>
        <v>0</v>
      </c>
      <c r="F147" s="91">
        <f>SUM(B147:E147)</f>
        <v>2993974.8242</v>
      </c>
      <c r="G147" s="92">
        <f>G144</f>
        <v>0</v>
      </c>
      <c r="H147" s="92">
        <f>SUM(F147:G147)</f>
        <v>2993974.8242</v>
      </c>
    </row>
    <row r="148" spans="1:8" ht="12.75">
      <c r="A148" s="90" t="s">
        <v>122</v>
      </c>
      <c r="B148" s="90"/>
      <c r="C148" s="90"/>
      <c r="D148" s="90"/>
      <c r="E148" s="90"/>
      <c r="F148" s="90"/>
      <c r="G148" s="90"/>
      <c r="H148" s="90"/>
    </row>
    <row r="149" spans="1:8" ht="12.75">
      <c r="A149" s="93" t="s">
        <v>112</v>
      </c>
      <c r="B149" s="91">
        <f>28131376.43/1000</f>
        <v>28131.37643</v>
      </c>
      <c r="C149" s="91">
        <f>1734525/1000</f>
        <v>1734.525</v>
      </c>
      <c r="D149" s="91"/>
      <c r="E149" s="91">
        <v>-1618</v>
      </c>
      <c r="F149" s="91">
        <f>SUM(B149:E149)</f>
        <v>28247.90143</v>
      </c>
      <c r="G149" s="90"/>
      <c r="H149" s="92">
        <f>SUM(F149:G149)</f>
        <v>28247.90143</v>
      </c>
    </row>
    <row r="150" spans="1:8" ht="12.75">
      <c r="A150" s="93" t="s">
        <v>105</v>
      </c>
      <c r="B150" s="91">
        <f>125473716.14/1000</f>
        <v>125473.71614</v>
      </c>
      <c r="C150" s="91">
        <f>3285496/1000</f>
        <v>3285.496</v>
      </c>
      <c r="D150" s="91"/>
      <c r="E150" s="91">
        <f>6236731/1000</f>
        <v>6236.731</v>
      </c>
      <c r="F150" s="91">
        <f>SUM(B150:E150)</f>
        <v>134995.94314</v>
      </c>
      <c r="G150" s="90"/>
      <c r="H150" s="92">
        <f>SUM(F150:G150)</f>
        <v>134995.94314</v>
      </c>
    </row>
    <row r="151" spans="1:9" ht="13.5" thickBot="1">
      <c r="A151" s="90" t="s">
        <v>123</v>
      </c>
      <c r="B151" s="94">
        <f aca="true" t="shared" si="5" ref="B151:H151">SUM(B147:B150)</f>
        <v>3122131.0925700003</v>
      </c>
      <c r="C151" s="94">
        <f t="shared" si="5"/>
        <v>30468.8452</v>
      </c>
      <c r="D151" s="94">
        <f t="shared" si="5"/>
        <v>0</v>
      </c>
      <c r="E151" s="94">
        <f t="shared" si="5"/>
        <v>4618.731</v>
      </c>
      <c r="F151" s="94">
        <f t="shared" si="5"/>
        <v>3157218.6687700003</v>
      </c>
      <c r="G151" s="94">
        <f t="shared" si="5"/>
        <v>0</v>
      </c>
      <c r="H151" s="94">
        <f t="shared" si="5"/>
        <v>3157218.6687700003</v>
      </c>
      <c r="I151" s="70"/>
    </row>
    <row r="152" ht="13.5" thickTop="1"/>
    <row r="153" spans="2:8" ht="12.75">
      <c r="B153" s="49">
        <f>B135</f>
        <v>3121876.8893999998</v>
      </c>
      <c r="C153" s="49">
        <f aca="true" t="shared" si="6" ref="C153:H153">C135</f>
        <v>27199.317</v>
      </c>
      <c r="D153" s="49">
        <f t="shared" si="6"/>
        <v>0</v>
      </c>
      <c r="E153" s="49">
        <f t="shared" si="6"/>
        <v>7866.571</v>
      </c>
      <c r="F153" s="49">
        <f t="shared" si="6"/>
        <v>3156942.7773999996</v>
      </c>
      <c r="G153" s="49">
        <f t="shared" si="6"/>
        <v>0</v>
      </c>
      <c r="H153" s="49">
        <f t="shared" si="6"/>
        <v>3156942.7773999996</v>
      </c>
    </row>
    <row r="154" spans="2:8" ht="12.75">
      <c r="B154" s="70">
        <f>+B151-B153</f>
        <v>254.20317000057548</v>
      </c>
      <c r="C154" s="70">
        <f aca="true" t="shared" si="7" ref="C154:H154">+C151-C153</f>
        <v>3269.5282000000007</v>
      </c>
      <c r="D154" s="70">
        <f t="shared" si="7"/>
        <v>0</v>
      </c>
      <c r="E154" s="70">
        <f t="shared" si="7"/>
        <v>-3247.84</v>
      </c>
      <c r="F154" s="70">
        <f t="shared" si="7"/>
        <v>275.89137000078335</v>
      </c>
      <c r="G154" s="70">
        <f t="shared" si="7"/>
        <v>0</v>
      </c>
      <c r="H154" s="70">
        <f t="shared" si="7"/>
        <v>275.89137000078335</v>
      </c>
    </row>
    <row r="155" spans="2:8" ht="12.75">
      <c r="B155" s="70"/>
      <c r="C155" s="70"/>
      <c r="F155" s="70"/>
      <c r="H155" s="70"/>
    </row>
    <row r="156" spans="2:8" ht="12.75">
      <c r="B156" s="70"/>
      <c r="C156" s="70"/>
      <c r="F156" s="70"/>
      <c r="G156" s="95"/>
      <c r="H156" s="96"/>
    </row>
    <row r="157" ht="12.75">
      <c r="H157" s="70"/>
    </row>
  </sheetData>
  <mergeCells count="10">
    <mergeCell ref="A143:A144"/>
    <mergeCell ref="A90:A91"/>
    <mergeCell ref="A99:A100"/>
    <mergeCell ref="A125:A126"/>
    <mergeCell ref="A134:A135"/>
    <mergeCell ref="A3:F4"/>
    <mergeCell ref="B8:C8"/>
    <mergeCell ref="E8:F8"/>
    <mergeCell ref="A81:A82"/>
    <mergeCell ref="A45:F46"/>
  </mergeCells>
  <printOptions/>
  <pageMargins left="0.75" right="0" top="1" bottom="1" header="0.5" footer="0.5"/>
  <pageSetup fitToHeight="1" fitToWidth="1" orientation="portrait" r:id="rId1"/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Assurance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 Assurance</dc:creator>
  <cp:keywords/>
  <dc:description/>
  <cp:lastModifiedBy>MAA Assurance</cp:lastModifiedBy>
  <cp:lastPrinted>2003-02-28T07:24:55Z</cp:lastPrinted>
  <dcterms:created xsi:type="dcterms:W3CDTF">2002-11-15T07:17:44Z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